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04"/>
  <workbookPr/>
  <mc:AlternateContent xmlns:mc="http://schemas.openxmlformats.org/markup-compatibility/2006">
    <mc:Choice Requires="x15">
      <x15ac:absPath xmlns:x15ac="http://schemas.microsoft.com/office/spreadsheetml/2010/11/ac" url="https://porkboard5.sharepoint.com/teams/Dept-ScienceandTechnology/Shared Documents/Animal Welfare/CSIA/2026 CSIA/"/>
    </mc:Choice>
  </mc:AlternateContent>
  <xr:revisionPtr revIDLastSave="0" documentId="8_{DBE917C8-FA9B-4402-80CB-9CA04D1CF3B1}" xr6:coauthVersionLast="47" xr6:coauthVersionMax="47" xr10:uidLastSave="{00000000-0000-0000-0000-000000000000}"/>
  <bookViews>
    <workbookView xWindow="-615" yWindow="1118" windowWidth="21600" windowHeight="13260" firstSheet="1" activeTab="1" xr2:uid="{00000000-000D-0000-FFFF-FFFF00000000}"/>
  </bookViews>
  <sheets>
    <sheet name="Multiple Configuration Template" sheetId="1" r:id="rId1"/>
    <sheet name="Standard Config. Template" sheetId="9" r:id="rId2"/>
    <sheet name="Example Farm 1" sheetId="10" r:id="rId3"/>
    <sheet name="Example Farm 2" sheetId="1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7" i="11" l="1"/>
  <c r="J57" i="11"/>
  <c r="I57" i="11" s="1"/>
  <c r="J80" i="10"/>
  <c r="I80" i="10" s="1"/>
  <c r="K80" i="10"/>
  <c r="K6" i="9"/>
  <c r="J6" i="9" s="1"/>
  <c r="I6" i="9" s="1"/>
  <c r="K22" i="1"/>
  <c r="J22" i="1" s="1"/>
  <c r="K6" i="1"/>
  <c r="J6" i="1" s="1"/>
  <c r="I6" i="1" s="1"/>
  <c r="C59" i="11"/>
  <c r="C60" i="11"/>
  <c r="C61" i="11"/>
  <c r="C57" i="11" s="1"/>
  <c r="C62" i="11"/>
  <c r="J62" i="11" s="1"/>
  <c r="I62" i="11" s="1"/>
  <c r="C65" i="11"/>
  <c r="C66" i="11"/>
  <c r="K66" i="11" s="1"/>
  <c r="N66" i="11" s="1"/>
  <c r="C68" i="11"/>
  <c r="C69" i="11"/>
  <c r="K69" i="11" s="1"/>
  <c r="N69" i="11" s="1"/>
  <c r="K62" i="11"/>
  <c r="N62" i="11"/>
  <c r="O62" i="11" s="1"/>
  <c r="J66" i="11"/>
  <c r="I66" i="11" s="1"/>
  <c r="C70" i="11"/>
  <c r="C82" i="10"/>
  <c r="C93" i="10" s="1"/>
  <c r="C83" i="10"/>
  <c r="C84" i="10"/>
  <c r="C85" i="10"/>
  <c r="J85" i="10" s="1"/>
  <c r="I85" i="10" s="1"/>
  <c r="C88" i="10"/>
  <c r="C89" i="10"/>
  <c r="J89" i="10" s="1"/>
  <c r="I89" i="10" s="1"/>
  <c r="C91" i="10"/>
  <c r="C92" i="10"/>
  <c r="B17" i="11"/>
  <c r="B16" i="11"/>
  <c r="B15" i="11"/>
  <c r="B14" i="11"/>
  <c r="B18" i="11" s="1"/>
  <c r="B7" i="11"/>
  <c r="B5" i="11"/>
  <c r="B12" i="11" s="1"/>
  <c r="B6" i="11"/>
  <c r="B8" i="11"/>
  <c r="B9" i="11"/>
  <c r="B10" i="11"/>
  <c r="B11" i="11"/>
  <c r="B4" i="11"/>
  <c r="B20" i="11"/>
  <c r="B24" i="11" s="1"/>
  <c r="B21" i="11"/>
  <c r="B22" i="11"/>
  <c r="B23" i="11"/>
  <c r="M83" i="10"/>
  <c r="M84" i="10"/>
  <c r="M85" i="10"/>
  <c r="M89" i="10"/>
  <c r="J92" i="10"/>
  <c r="I92" i="10" s="1"/>
  <c r="K92" i="10"/>
  <c r="N92" i="10" s="1"/>
  <c r="O92" i="10" s="1"/>
  <c r="M92" i="10"/>
  <c r="C8" i="9"/>
  <c r="C9" i="9"/>
  <c r="K9" i="9" s="1"/>
  <c r="N9" i="9" s="1"/>
  <c r="C12" i="9"/>
  <c r="C13" i="9"/>
  <c r="C15" i="9"/>
  <c r="J15" i="9" s="1"/>
  <c r="I15" i="9" s="1"/>
  <c r="C16" i="9"/>
  <c r="J16" i="9" s="1"/>
  <c r="I16" i="9" s="1"/>
  <c r="C9" i="1"/>
  <c r="J9" i="1" s="1"/>
  <c r="I9" i="1" s="1"/>
  <c r="C10" i="1"/>
  <c r="K10" i="1" s="1"/>
  <c r="N10" i="1" s="1"/>
  <c r="C14" i="1"/>
  <c r="L14" i="1" s="1"/>
  <c r="O14" i="1" s="1"/>
  <c r="C17" i="1"/>
  <c r="J17" i="1" s="1"/>
  <c r="I17" i="1" s="1"/>
  <c r="C11" i="1"/>
  <c r="J11" i="1" s="1"/>
  <c r="I11" i="1" s="1"/>
  <c r="C15" i="1"/>
  <c r="C18" i="1"/>
  <c r="J8" i="1"/>
  <c r="I8" i="1" s="1"/>
  <c r="J14" i="1"/>
  <c r="I14" i="1" s="1"/>
  <c r="J15" i="1"/>
  <c r="I15" i="1" s="1"/>
  <c r="J18" i="1"/>
  <c r="I18" i="1" s="1"/>
  <c r="B19" i="10"/>
  <c r="B20" i="10"/>
  <c r="B21" i="10"/>
  <c r="B22" i="10"/>
  <c r="B23" i="10"/>
  <c r="B17" i="10"/>
  <c r="B11" i="10"/>
  <c r="J13" i="9"/>
  <c r="I13" i="9" s="1"/>
  <c r="J9" i="9"/>
  <c r="I9" i="9" s="1"/>
  <c r="C22" i="9"/>
  <c r="C24" i="9"/>
  <c r="K20" i="9"/>
  <c r="J20" i="9" s="1"/>
  <c r="K24" i="9"/>
  <c r="N24" i="9" s="1"/>
  <c r="L24" i="9" s="1"/>
  <c r="M24" i="9"/>
  <c r="J24" i="9"/>
  <c r="I24" i="9" s="1"/>
  <c r="K22" i="9"/>
  <c r="N22" i="9" s="1"/>
  <c r="M22" i="9"/>
  <c r="J22" i="9"/>
  <c r="I22" i="9" s="1"/>
  <c r="G22" i="9"/>
  <c r="M16" i="9"/>
  <c r="G16" i="9"/>
  <c r="L15" i="9"/>
  <c r="O15" i="9" s="1"/>
  <c r="K13" i="9"/>
  <c r="N13" i="9" s="1"/>
  <c r="M13" i="9"/>
  <c r="G13" i="9"/>
  <c r="L12" i="9"/>
  <c r="O12" i="9" s="1"/>
  <c r="J12" i="9"/>
  <c r="I12" i="9"/>
  <c r="M9" i="9"/>
  <c r="G8" i="9"/>
  <c r="J8" i="9"/>
  <c r="I8" i="9" s="1"/>
  <c r="L8" i="9"/>
  <c r="O8" i="9" s="1"/>
  <c r="K18" i="1"/>
  <c r="N18" i="1" s="1"/>
  <c r="O18" i="1" s="1"/>
  <c r="K11" i="1"/>
  <c r="N11" i="1" s="1"/>
  <c r="O11" i="1" s="1"/>
  <c r="C24" i="1"/>
  <c r="K24" i="1" s="1"/>
  <c r="N24" i="1" s="1"/>
  <c r="C25" i="1"/>
  <c r="C26" i="1"/>
  <c r="J26" i="1" s="1"/>
  <c r="I26" i="1" s="1"/>
  <c r="C27" i="1"/>
  <c r="J27" i="1" s="1"/>
  <c r="I27" i="1" s="1"/>
  <c r="C29" i="1"/>
  <c r="K29" i="1" s="1"/>
  <c r="N29" i="1" s="1"/>
  <c r="C30" i="1"/>
  <c r="K30" i="1" s="1"/>
  <c r="N30" i="1" s="1"/>
  <c r="C31" i="1"/>
  <c r="K31" i="1" s="1"/>
  <c r="N31" i="1" s="1"/>
  <c r="C32" i="1"/>
  <c r="K15" i="1"/>
  <c r="N15" i="1" s="1"/>
  <c r="M15" i="1"/>
  <c r="M32" i="1"/>
  <c r="M31" i="1"/>
  <c r="M30" i="1"/>
  <c r="M29" i="1"/>
  <c r="M10" i="1"/>
  <c r="M9" i="1"/>
  <c r="L8" i="1"/>
  <c r="O8" i="1" s="1"/>
  <c r="M18" i="1"/>
  <c r="M11" i="1"/>
  <c r="M24" i="1"/>
  <c r="M27" i="1"/>
  <c r="M26" i="1"/>
  <c r="M25" i="1"/>
  <c r="J30" i="1"/>
  <c r="I30" i="1" s="1"/>
  <c r="J31" i="1"/>
  <c r="I31" i="1" s="1"/>
  <c r="J32" i="1"/>
  <c r="I32" i="1" s="1"/>
  <c r="K32" i="1"/>
  <c r="N32" i="1" s="1"/>
  <c r="L32" i="1" s="1"/>
  <c r="J25" i="1"/>
  <c r="I25" i="1" s="1"/>
  <c r="K25" i="1"/>
  <c r="N25" i="1" s="1"/>
  <c r="J24" i="1"/>
  <c r="I24" i="1" s="1"/>
  <c r="L92" i="10" l="1"/>
  <c r="O24" i="9"/>
  <c r="L15" i="1"/>
  <c r="O15" i="1"/>
  <c r="L24" i="1"/>
  <c r="O24" i="1"/>
  <c r="O22" i="9"/>
  <c r="L22" i="9"/>
  <c r="L9" i="9"/>
  <c r="O9" i="9"/>
  <c r="L10" i="1"/>
  <c r="O10" i="1"/>
  <c r="O66" i="11"/>
  <c r="L66" i="11"/>
  <c r="L31" i="1"/>
  <c r="O31" i="1"/>
  <c r="L30" i="1"/>
  <c r="O30" i="1"/>
  <c r="L29" i="1"/>
  <c r="O29" i="1"/>
  <c r="O13" i="9"/>
  <c r="L13" i="9"/>
  <c r="O69" i="11"/>
  <c r="L69" i="11"/>
  <c r="O25" i="1"/>
  <c r="L25" i="1"/>
  <c r="G68" i="11"/>
  <c r="G62" i="11"/>
  <c r="G61" i="11"/>
  <c r="G69" i="11"/>
  <c r="G66" i="11"/>
  <c r="C56" i="11"/>
  <c r="G65" i="11"/>
  <c r="G60" i="11"/>
  <c r="G59" i="11"/>
  <c r="J29" i="1"/>
  <c r="I29" i="1" s="1"/>
  <c r="K89" i="10"/>
  <c r="N89" i="10" s="1"/>
  <c r="K26" i="1"/>
  <c r="N26" i="1" s="1"/>
  <c r="K27" i="1"/>
  <c r="N27" i="1" s="1"/>
  <c r="C5" i="9"/>
  <c r="K85" i="10"/>
  <c r="N85" i="10" s="1"/>
  <c r="C80" i="10"/>
  <c r="K9" i="1"/>
  <c r="N9" i="1" s="1"/>
  <c r="L9" i="1" s="1"/>
  <c r="O32" i="1"/>
  <c r="L18" i="1"/>
  <c r="L62" i="11"/>
  <c r="J10" i="1"/>
  <c r="I10" i="1" s="1"/>
  <c r="I19" i="1" s="1"/>
  <c r="J69" i="11"/>
  <c r="I69" i="11" s="1"/>
  <c r="J61" i="11"/>
  <c r="I61" i="11" s="1"/>
  <c r="K61" i="11" s="1"/>
  <c r="N61" i="11" s="1"/>
  <c r="G9" i="9"/>
  <c r="K16" i="9"/>
  <c r="N16" i="9" s="1"/>
  <c r="G24" i="9"/>
  <c r="L17" i="1"/>
  <c r="O17" i="1" s="1"/>
  <c r="G12" i="9"/>
  <c r="G15" i="9"/>
  <c r="I20" i="9"/>
  <c r="L11" i="1"/>
  <c r="L61" i="11" l="1"/>
  <c r="O61" i="11"/>
  <c r="G91" i="10"/>
  <c r="G85" i="10"/>
  <c r="G83" i="10"/>
  <c r="G89" i="10"/>
  <c r="G88" i="10"/>
  <c r="G92" i="10"/>
  <c r="G82" i="10"/>
  <c r="C79" i="10"/>
  <c r="G84" i="10"/>
  <c r="O85" i="10"/>
  <c r="L85" i="10"/>
  <c r="L27" i="1"/>
  <c r="O27" i="1"/>
  <c r="J68" i="11"/>
  <c r="I68" i="11" s="1"/>
  <c r="L68" i="11" s="1"/>
  <c r="O68" i="11" s="1"/>
  <c r="J59" i="11"/>
  <c r="I59" i="11" s="1"/>
  <c r="L59" i="11" s="1"/>
  <c r="O59" i="11" s="1"/>
  <c r="O16" i="9"/>
  <c r="L16" i="9"/>
  <c r="G9" i="1"/>
  <c r="G17" i="1"/>
  <c r="G18" i="1"/>
  <c r="G15" i="1"/>
  <c r="G10" i="1"/>
  <c r="G8" i="1"/>
  <c r="G11" i="1"/>
  <c r="G14" i="1"/>
  <c r="L26" i="1"/>
  <c r="O26" i="1"/>
  <c r="O89" i="10"/>
  <c r="L89" i="10"/>
  <c r="J60" i="11"/>
  <c r="I60" i="11" s="1"/>
  <c r="K60" i="11" s="1"/>
  <c r="N60" i="11" s="1"/>
  <c r="O9" i="1"/>
  <c r="J65" i="11"/>
  <c r="I65" i="11" s="1"/>
  <c r="L65" i="11" s="1"/>
  <c r="O65" i="11" s="1"/>
  <c r="G26" i="1"/>
  <c r="G24" i="1"/>
  <c r="I22" i="1"/>
  <c r="G32" i="1"/>
  <c r="G25" i="1"/>
  <c r="G30" i="1"/>
  <c r="G29" i="1"/>
  <c r="G27" i="1"/>
  <c r="G31" i="1"/>
  <c r="J88" i="10" l="1"/>
  <c r="I88" i="10" s="1"/>
  <c r="L88" i="10" s="1"/>
  <c r="O88" i="10" s="1"/>
  <c r="J91" i="10"/>
  <c r="I91" i="10" s="1"/>
  <c r="L91" i="10" s="1"/>
  <c r="O91" i="10" s="1"/>
  <c r="J84" i="10"/>
  <c r="I84" i="10" s="1"/>
  <c r="K84" i="10" s="1"/>
  <c r="N84" i="10" s="1"/>
  <c r="J83" i="10"/>
  <c r="I83" i="10" s="1"/>
  <c r="K83" i="10" s="1"/>
  <c r="N83" i="10" s="1"/>
  <c r="J82" i="10"/>
  <c r="I82" i="10" s="1"/>
  <c r="O60" i="11"/>
  <c r="L60" i="11"/>
  <c r="L83" i="10" l="1"/>
  <c r="O83" i="10"/>
  <c r="I93" i="10"/>
  <c r="L82" i="10"/>
  <c r="O82" i="10" s="1"/>
  <c r="L84" i="10"/>
  <c r="O84" i="10"/>
</calcChain>
</file>

<file path=xl/sharedStrings.xml><?xml version="1.0" encoding="utf-8"?>
<sst xmlns="http://schemas.openxmlformats.org/spreadsheetml/2006/main" count="223" uniqueCount="77">
  <si>
    <t>Use this worksheet to calculate the number of pigs to assess on the site. Fill in the site animal inventory in the yellow boxes on the left. An error message will display if the inventory numbers add up incorrectly. The number of animals and pens to assess will automatically display in the blue boxes on the right.</t>
  </si>
  <si>
    <t>STEP 1</t>
  </si>
  <si>
    <t>STEP 2</t>
  </si>
  <si>
    <t>STEP 3</t>
  </si>
  <si>
    <t>STEP 4</t>
  </si>
  <si>
    <t>Table Key</t>
  </si>
  <si>
    <t>Fill in inventory numbers</t>
  </si>
  <si>
    <t>Number to Assess</t>
  </si>
  <si>
    <t>Total Pigs on Site =</t>
  </si>
  <si>
    <t>average number of pigs/pen or room</t>
  </si>
  <si>
    <t>Total number of pens/stalll per room</t>
  </si>
  <si>
    <t>Number of Rooms</t>
  </si>
  <si>
    <t>Minimum Number to Assess</t>
  </si>
  <si>
    <t>Minimum # rooms to Assess</t>
  </si>
  <si>
    <t>Minimum # of pens to assess per room</t>
  </si>
  <si>
    <t>Assess a pen or every __th pen or stall</t>
  </si>
  <si>
    <t xml:space="preserve">Total Pigs in Breeding = </t>
  </si>
  <si>
    <t># in Gestation housed:</t>
  </si>
  <si>
    <t>Percentage</t>
  </si>
  <si>
    <t>- individually =</t>
  </si>
  <si>
    <t>ALL</t>
  </si>
  <si>
    <t xml:space="preserve"> - in groups =</t>
  </si>
  <si>
    <t>- in groups =</t>
  </si>
  <si>
    <t># in Farrowing housed:</t>
  </si>
  <si>
    <r>
      <rPr>
        <b/>
        <sz val="12"/>
        <color theme="1"/>
        <rFont val="Arial"/>
        <family val="2"/>
      </rPr>
      <t># Boars</t>
    </r>
    <r>
      <rPr>
        <sz val="12"/>
        <color theme="1"/>
        <rFont val="Arial"/>
        <family val="2"/>
      </rPr>
      <t xml:space="preserve"> - individually </t>
    </r>
  </si>
  <si>
    <r>
      <rPr>
        <b/>
        <sz val="12"/>
        <color theme="1"/>
        <rFont val="Arial"/>
        <family val="2"/>
      </rPr>
      <t># Boars</t>
    </r>
    <r>
      <rPr>
        <sz val="12"/>
        <color theme="1"/>
        <rFont val="Arial"/>
        <family val="2"/>
      </rPr>
      <t xml:space="preserve"> - group</t>
    </r>
  </si>
  <si>
    <t>average number of pigs/pen</t>
  </si>
  <si>
    <t>Total number of pens</t>
  </si>
  <si>
    <r>
      <t>Minimum # of pens to assess</t>
    </r>
    <r>
      <rPr>
        <sz val="12"/>
        <rFont val="Arial"/>
        <family val="2"/>
      </rPr>
      <t xml:space="preserve"> per room</t>
    </r>
  </si>
  <si>
    <t xml:space="preserve">Total Pigs in Non-Breeding = </t>
  </si>
  <si>
    <t># in Nursery</t>
  </si>
  <si>
    <t>- # in Nursery (pigs &lt;10wks of age) housed in groups =</t>
  </si>
  <si>
    <t># in Finishing</t>
  </si>
  <si>
    <t>- # in Finishing (pigs &gt;10wks of age housed in groups =</t>
  </si>
  <si>
    <t># of animals</t>
  </si>
  <si>
    <t># of rooms</t>
  </si>
  <si>
    <t># of pens/crates</t>
  </si>
  <si>
    <t># of pigs per pen</t>
  </si>
  <si>
    <t>Gestation - group housed</t>
  </si>
  <si>
    <t>Barn 1</t>
  </si>
  <si>
    <t>Barn 2</t>
  </si>
  <si>
    <t>Barn 3</t>
  </si>
  <si>
    <t>Barn 4</t>
  </si>
  <si>
    <t>Barn 5</t>
  </si>
  <si>
    <t>Barn 6</t>
  </si>
  <si>
    <t>Barn 7</t>
  </si>
  <si>
    <t>Barn 8</t>
  </si>
  <si>
    <t>Breeding - individual stalls</t>
  </si>
  <si>
    <t>NA</t>
  </si>
  <si>
    <t>Farrowing - individual crates</t>
  </si>
  <si>
    <t>OFFICE</t>
  </si>
  <si>
    <t>Boars (Teasers) - individual stalls</t>
  </si>
  <si>
    <t>Gestation 1
30 pens
6 per pen</t>
  </si>
  <si>
    <t>Gestation 2
30 pens
6 per pen</t>
  </si>
  <si>
    <t>Breeding 1
Individual Stalls</t>
  </si>
  <si>
    <t>Farrowing 1
7 rooms
18 crates per room</t>
  </si>
  <si>
    <t>Gestation 3
30 pens
6 per pen</t>
  </si>
  <si>
    <t>Gestation 4
30 pens
6 per pen</t>
  </si>
  <si>
    <t>Breeding 2
Individual Stalls</t>
  </si>
  <si>
    <t>Farrowing 2
8 rooms
18 crates per room</t>
  </si>
  <si>
    <t>Gestation 5
30 pens
6 per pen</t>
  </si>
  <si>
    <t>Gestation 6
30 pens
6 per pen</t>
  </si>
  <si>
    <t>Breeding 3
Individual Stalls</t>
  </si>
  <si>
    <t>Farrowing 3
6 rooms
36 crates per room</t>
  </si>
  <si>
    <t>Gestation 7
30 pens
6 per pen</t>
  </si>
  <si>
    <t>Gestation 8
55 pens
6 per pen</t>
  </si>
  <si>
    <t>Breeding 4
Individual Stalls</t>
  </si>
  <si>
    <t>Farrowing 4
6 rooms
36 crates per room</t>
  </si>
  <si>
    <t>Example carried out below using the spreadsheet</t>
  </si>
  <si>
    <t>STEP 5</t>
  </si>
  <si>
    <t># of pens/crates per room</t>
  </si>
  <si>
    <t>Gestation 1                     8 pens
70 per pen</t>
  </si>
  <si>
    <t>Gestation 2
8 pens
70 per pen</t>
  </si>
  <si>
    <t>Breeding 1
550 Individual Stalls</t>
  </si>
  <si>
    <t>Gestation 3
40 pens
10 per pen</t>
  </si>
  <si>
    <t>Farrowing 1
10 rooms
24 crates per room</t>
  </si>
  <si>
    <t>Farrowing 2
10 rooms
24 crates per room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</si>
</sst>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0"/>
      <name val="Arial"/>
    </font>
    <font>
      <sz val="12"/>
      <name val="Arial"/>
      <family val="2"/>
    </font>
    <font>
      <sz val="12"/>
      <color indexed="10"/>
      <name val="Arial"/>
      <family val="2"/>
    </font>
    <font>
      <b/>
      <sz val="12"/>
      <name val="Arial"/>
      <family val="2"/>
    </font>
    <font>
      <sz val="8"/>
      <name val="Arial"/>
      <family val="2"/>
    </font>
    <font>
      <sz val="16"/>
      <name val="Arial"/>
      <family val="2"/>
    </font>
    <font>
      <sz val="12"/>
      <color rgb="FFFF0000"/>
      <name val="Arial"/>
      <family val="2"/>
    </font>
    <font>
      <b/>
      <sz val="12"/>
      <color theme="1"/>
      <name val="Arial"/>
      <family val="2"/>
    </font>
    <font>
      <sz val="12"/>
      <color theme="1"/>
      <name val="Arial"/>
      <family val="2"/>
    </font>
    <font>
      <sz val="10"/>
      <name val="Arial"/>
      <family val="2"/>
    </font>
    <font>
      <b/>
      <sz val="11"/>
      <color theme="1"/>
      <name val="Calibri"/>
      <family val="2"/>
      <scheme val="minor"/>
    </font>
  </fonts>
  <fills count="5">
    <fill>
      <patternFill patternType="none"/>
    </fill>
    <fill>
      <patternFill patternType="gray125"/>
    </fill>
    <fill>
      <patternFill patternType="solid">
        <fgColor rgb="FFFFFF00"/>
        <bgColor indexed="64"/>
      </patternFill>
    </fill>
    <fill>
      <patternFill patternType="solid">
        <fgColor theme="3" tint="0.79998168889431442"/>
        <bgColor indexed="64"/>
      </patternFill>
    </fill>
    <fill>
      <patternFill patternType="solid">
        <fgColor theme="0"/>
        <bgColor indexed="64"/>
      </patternFill>
    </fill>
  </fills>
  <borders count="35">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right style="thin">
        <color indexed="64"/>
      </right>
      <top/>
      <bottom style="thin">
        <color indexed="64"/>
      </bottom>
      <diagonal/>
    </border>
    <border>
      <left style="thin">
        <color indexed="64"/>
      </left>
      <right style="thin">
        <color indexed="64"/>
      </right>
      <top style="thick">
        <color indexed="64"/>
      </top>
      <bottom/>
      <diagonal/>
    </border>
    <border>
      <left/>
      <right style="thin">
        <color indexed="64"/>
      </right>
      <top style="thick">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style="thin">
        <color auto="1"/>
      </top>
      <bottom style="thin">
        <color auto="1"/>
      </bottom>
      <diagonal/>
    </border>
    <border>
      <left style="thin">
        <color auto="1"/>
      </left>
      <right style="thin">
        <color auto="1"/>
      </right>
      <top/>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bottom style="thick">
        <color indexed="64"/>
      </bottom>
      <diagonal/>
    </border>
    <border>
      <left style="thin">
        <color indexed="64"/>
      </left>
      <right style="thin">
        <color indexed="64"/>
      </right>
      <top style="medium">
        <color indexed="64"/>
      </top>
      <bottom/>
      <diagonal/>
    </border>
    <border>
      <left style="thin">
        <color indexed="64"/>
      </left>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style="thick">
        <color indexed="64"/>
      </top>
      <bottom style="thin">
        <color indexed="64"/>
      </bottom>
      <diagonal/>
    </border>
  </borders>
  <cellStyleXfs count="2">
    <xf numFmtId="0" fontId="0" fillId="0" borderId="0"/>
    <xf numFmtId="0" fontId="9" fillId="0" borderId="0"/>
  </cellStyleXfs>
  <cellXfs count="139">
    <xf numFmtId="0" fontId="0" fillId="0" borderId="0" xfId="0"/>
    <xf numFmtId="0" fontId="1" fillId="0" borderId="0" xfId="0" applyFont="1"/>
    <xf numFmtId="0" fontId="1" fillId="0" borderId="0" xfId="0" applyFont="1" applyAlignment="1">
      <alignment horizontal="right"/>
    </xf>
    <xf numFmtId="0" fontId="1" fillId="0" borderId="3" xfId="0" applyFont="1" applyBorder="1" applyAlignment="1">
      <alignment horizontal="right"/>
    </xf>
    <xf numFmtId="0" fontId="1" fillId="0" borderId="3" xfId="0" applyFont="1" applyBorder="1"/>
    <xf numFmtId="0" fontId="1" fillId="0" borderId="2" xfId="0" applyFont="1" applyBorder="1"/>
    <xf numFmtId="0" fontId="2" fillId="0" borderId="4" xfId="0" quotePrefix="1" applyFont="1" applyBorder="1" applyAlignment="1">
      <alignment horizontal="right"/>
    </xf>
    <xf numFmtId="0" fontId="1" fillId="0" borderId="5" xfId="0" applyFont="1" applyBorder="1"/>
    <xf numFmtId="0" fontId="3" fillId="0" borderId="6" xfId="0" applyFont="1" applyBorder="1" applyAlignment="1">
      <alignment horizontal="right"/>
    </xf>
    <xf numFmtId="0" fontId="1" fillId="0" borderId="6" xfId="0" applyFont="1" applyBorder="1"/>
    <xf numFmtId="1" fontId="1" fillId="0" borderId="7" xfId="0" applyNumberFormat="1" applyFont="1" applyBorder="1"/>
    <xf numFmtId="1" fontId="1" fillId="0" borderId="2" xfId="0" applyNumberFormat="1" applyFont="1" applyBorder="1"/>
    <xf numFmtId="1" fontId="1" fillId="0" borderId="8" xfId="0" applyNumberFormat="1" applyFont="1" applyBorder="1"/>
    <xf numFmtId="1" fontId="1" fillId="0" borderId="6" xfId="0" applyNumberFormat="1" applyFont="1" applyBorder="1"/>
    <xf numFmtId="0" fontId="1" fillId="0" borderId="9" xfId="0" applyFont="1" applyBorder="1"/>
    <xf numFmtId="0" fontId="1" fillId="0" borderId="10" xfId="0" applyFont="1" applyBorder="1"/>
    <xf numFmtId="0" fontId="1" fillId="0" borderId="12" xfId="0" applyFont="1" applyBorder="1"/>
    <xf numFmtId="2" fontId="1" fillId="0" borderId="0" xfId="0" applyNumberFormat="1" applyFont="1"/>
    <xf numFmtId="1" fontId="1" fillId="0" borderId="0" xfId="0" applyNumberFormat="1" applyFont="1"/>
    <xf numFmtId="0" fontId="1" fillId="0" borderId="2" xfId="0" applyFont="1" applyBorder="1" applyAlignment="1">
      <alignment horizontal="center"/>
    </xf>
    <xf numFmtId="2" fontId="1" fillId="0" borderId="2" xfId="0" applyNumberFormat="1"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6" xfId="0" applyFont="1" applyBorder="1" applyAlignment="1">
      <alignment horizontal="center" wrapText="1"/>
    </xf>
    <xf numFmtId="0" fontId="1" fillId="0" borderId="13" xfId="0" applyFont="1" applyBorder="1"/>
    <xf numFmtId="0" fontId="6" fillId="0" borderId="6" xfId="0" applyFont="1" applyBorder="1" applyAlignment="1">
      <alignment horizontal="center"/>
    </xf>
    <xf numFmtId="0" fontId="7" fillId="0" borderId="2" xfId="0" applyFont="1" applyBorder="1" applyAlignment="1">
      <alignment horizontal="left"/>
    </xf>
    <xf numFmtId="0" fontId="8" fillId="0" borderId="2" xfId="0" quotePrefix="1" applyFont="1" applyBorder="1" applyAlignment="1">
      <alignment horizontal="right"/>
    </xf>
    <xf numFmtId="0" fontId="8" fillId="0" borderId="2" xfId="0" applyFont="1" applyBorder="1" applyAlignment="1">
      <alignment horizontal="right"/>
    </xf>
    <xf numFmtId="0" fontId="8" fillId="0" borderId="4" xfId="0" quotePrefix="1" applyFont="1" applyBorder="1" applyAlignment="1">
      <alignment horizontal="right"/>
    </xf>
    <xf numFmtId="0" fontId="1" fillId="3" borderId="2" xfId="0" applyFont="1" applyFill="1" applyBorder="1"/>
    <xf numFmtId="0" fontId="1" fillId="2" borderId="2" xfId="0" applyFont="1" applyFill="1" applyBorder="1" applyProtection="1">
      <protection locked="0"/>
    </xf>
    <xf numFmtId="0" fontId="1" fillId="0" borderId="11" xfId="0" applyFont="1" applyBorder="1"/>
    <xf numFmtId="0" fontId="1" fillId="2" borderId="3" xfId="0" applyFont="1" applyFill="1" applyBorder="1" applyAlignment="1">
      <alignment horizontal="center"/>
    </xf>
    <xf numFmtId="0" fontId="1" fillId="2" borderId="2" xfId="0" applyFont="1" applyFill="1" applyBorder="1" applyAlignment="1" applyProtection="1">
      <alignment horizontal="center"/>
      <protection locked="0"/>
    </xf>
    <xf numFmtId="0" fontId="1" fillId="2" borderId="11" xfId="0" applyFont="1" applyFill="1" applyBorder="1" applyAlignment="1" applyProtection="1">
      <alignment horizontal="center"/>
      <protection locked="0"/>
    </xf>
    <xf numFmtId="1" fontId="1" fillId="0" borderId="2" xfId="0" applyNumberFormat="1" applyFont="1" applyBorder="1" applyAlignment="1">
      <alignment horizontal="center"/>
    </xf>
    <xf numFmtId="1" fontId="1" fillId="3" borderId="2" xfId="0" applyNumberFormat="1" applyFont="1" applyFill="1" applyBorder="1" applyAlignment="1">
      <alignment horizontal="center"/>
    </xf>
    <xf numFmtId="2" fontId="1" fillId="3" borderId="2" xfId="0" applyNumberFormat="1" applyFont="1" applyFill="1" applyBorder="1" applyAlignment="1">
      <alignment horizontal="center"/>
    </xf>
    <xf numFmtId="0" fontId="1" fillId="3" borderId="2" xfId="0" applyFont="1" applyFill="1" applyBorder="1" applyAlignment="1">
      <alignment horizontal="center"/>
    </xf>
    <xf numFmtId="0" fontId="1" fillId="3" borderId="11" xfId="0" applyFont="1" applyFill="1" applyBorder="1" applyAlignment="1">
      <alignment horizontal="center"/>
    </xf>
    <xf numFmtId="0" fontId="1" fillId="0" borderId="8" xfId="0" applyFont="1" applyBorder="1" applyAlignment="1">
      <alignment horizontal="center" wrapText="1"/>
    </xf>
    <xf numFmtId="0" fontId="1" fillId="3" borderId="10" xfId="0" applyFont="1" applyFill="1" applyBorder="1" applyAlignment="1">
      <alignment horizontal="center"/>
    </xf>
    <xf numFmtId="0" fontId="1" fillId="0" borderId="11" xfId="0" applyFont="1" applyBorder="1" applyAlignment="1">
      <alignment horizontal="center"/>
    </xf>
    <xf numFmtId="1" fontId="1" fillId="3" borderId="10" xfId="0" applyNumberFormat="1" applyFont="1" applyFill="1" applyBorder="1" applyAlignment="1">
      <alignment horizontal="center"/>
    </xf>
    <xf numFmtId="0" fontId="1" fillId="2" borderId="10" xfId="0" applyFont="1" applyFill="1" applyBorder="1" applyAlignment="1" applyProtection="1">
      <alignment horizontal="center"/>
      <protection locked="0"/>
    </xf>
    <xf numFmtId="2" fontId="1" fillId="0" borderId="10" xfId="0" applyNumberFormat="1" applyFont="1" applyBorder="1" applyAlignment="1">
      <alignment horizontal="center"/>
    </xf>
    <xf numFmtId="2" fontId="1" fillId="3" borderId="10" xfId="0" applyNumberFormat="1" applyFont="1" applyFill="1" applyBorder="1" applyAlignment="1">
      <alignment horizontal="center"/>
    </xf>
    <xf numFmtId="0" fontId="3" fillId="0" borderId="14" xfId="0" applyFont="1" applyBorder="1" applyAlignment="1">
      <alignment horizontal="right"/>
    </xf>
    <xf numFmtId="0" fontId="1" fillId="0" borderId="14" xfId="0" applyFont="1" applyBorder="1"/>
    <xf numFmtId="0" fontId="1" fillId="0" borderId="14" xfId="0" applyFont="1" applyBorder="1" applyAlignment="1">
      <alignment horizontal="center" wrapText="1"/>
    </xf>
    <xf numFmtId="0" fontId="7" fillId="0" borderId="10" xfId="0" applyFont="1" applyBorder="1" applyAlignment="1">
      <alignment horizontal="left"/>
    </xf>
    <xf numFmtId="0" fontId="3" fillId="0" borderId="11" xfId="0" quotePrefix="1" applyFont="1" applyBorder="1" applyAlignment="1">
      <alignment horizontal="left" wrapText="1"/>
    </xf>
    <xf numFmtId="0" fontId="2" fillId="0" borderId="16" xfId="0" quotePrefix="1" applyFont="1" applyBorder="1" applyAlignment="1">
      <alignment horizontal="right"/>
    </xf>
    <xf numFmtId="0" fontId="1" fillId="0" borderId="17" xfId="0" applyFont="1" applyBorder="1"/>
    <xf numFmtId="1" fontId="1" fillId="0" borderId="18" xfId="0" applyNumberFormat="1" applyFont="1" applyBorder="1"/>
    <xf numFmtId="0" fontId="3" fillId="0" borderId="19" xfId="0" applyFont="1" applyBorder="1" applyAlignment="1">
      <alignment horizontal="left"/>
    </xf>
    <xf numFmtId="0" fontId="1" fillId="0" borderId="19" xfId="0" applyFont="1" applyBorder="1"/>
    <xf numFmtId="0" fontId="1" fillId="0" borderId="20" xfId="0" applyFont="1" applyBorder="1"/>
    <xf numFmtId="0" fontId="1" fillId="0" borderId="19" xfId="0" applyFont="1" applyBorder="1" applyAlignment="1">
      <alignment horizontal="center"/>
    </xf>
    <xf numFmtId="0" fontId="1" fillId="0" borderId="20" xfId="0" applyFont="1" applyBorder="1" applyAlignment="1">
      <alignment horizontal="center"/>
    </xf>
    <xf numFmtId="0" fontId="1" fillId="2" borderId="2" xfId="0" applyFont="1" applyFill="1" applyBorder="1"/>
    <xf numFmtId="0" fontId="1" fillId="0" borderId="11" xfId="0" applyFont="1" applyBorder="1" applyAlignment="1" applyProtection="1">
      <alignment horizontal="center"/>
      <protection locked="0"/>
    </xf>
    <xf numFmtId="1" fontId="1" fillId="2" borderId="2" xfId="0" applyNumberFormat="1" applyFont="1" applyFill="1" applyBorder="1"/>
    <xf numFmtId="1" fontId="1" fillId="2" borderId="2" xfId="0" applyNumberFormat="1" applyFont="1" applyFill="1" applyBorder="1" applyProtection="1">
      <protection locked="0"/>
    </xf>
    <xf numFmtId="0" fontId="1" fillId="3" borderId="1" xfId="0" applyFont="1" applyFill="1" applyBorder="1" applyProtection="1">
      <protection hidden="1"/>
    </xf>
    <xf numFmtId="1" fontId="1" fillId="2" borderId="1" xfId="0" applyNumberFormat="1" applyFont="1" applyFill="1" applyBorder="1" applyProtection="1">
      <protection locked="0" hidden="1"/>
    </xf>
    <xf numFmtId="0" fontId="1" fillId="2" borderId="1" xfId="0" applyFont="1" applyFill="1" applyBorder="1" applyAlignment="1" applyProtection="1">
      <alignment horizontal="center"/>
      <protection locked="0" hidden="1"/>
    </xf>
    <xf numFmtId="2" fontId="1" fillId="0" borderId="1" xfId="0" applyNumberFormat="1" applyFont="1" applyBorder="1" applyAlignment="1" applyProtection="1">
      <alignment horizontal="center"/>
      <protection hidden="1"/>
    </xf>
    <xf numFmtId="2" fontId="1" fillId="3" borderId="1" xfId="0" applyNumberFormat="1" applyFont="1" applyFill="1" applyBorder="1" applyAlignment="1" applyProtection="1">
      <alignment horizontal="center"/>
      <protection hidden="1"/>
    </xf>
    <xf numFmtId="0" fontId="1" fillId="3" borderId="1" xfId="0" applyFont="1" applyFill="1" applyBorder="1" applyAlignment="1" applyProtection="1">
      <alignment horizontal="center"/>
      <protection hidden="1"/>
    </xf>
    <xf numFmtId="1" fontId="1" fillId="3" borderId="9" xfId="0" applyNumberFormat="1" applyFont="1" applyFill="1" applyBorder="1" applyAlignment="1" applyProtection="1">
      <alignment horizontal="center"/>
      <protection hidden="1"/>
    </xf>
    <xf numFmtId="0" fontId="10" fillId="0" borderId="0" xfId="0" applyFont="1"/>
    <xf numFmtId="0" fontId="10" fillId="0" borderId="0" xfId="0" applyFont="1" applyAlignment="1">
      <alignment wrapText="1"/>
    </xf>
    <xf numFmtId="0" fontId="0" fillId="0" borderId="0" xfId="0" applyAlignment="1">
      <alignment horizontal="right"/>
    </xf>
    <xf numFmtId="0" fontId="0" fillId="0" borderId="26" xfId="0" applyBorder="1"/>
    <xf numFmtId="0" fontId="0" fillId="0" borderId="26" xfId="0" applyBorder="1" applyAlignment="1">
      <alignment horizontal="right"/>
    </xf>
    <xf numFmtId="0" fontId="0" fillId="0" borderId="0" xfId="0" applyAlignment="1">
      <alignment wrapText="1"/>
    </xf>
    <xf numFmtId="0" fontId="1" fillId="0" borderId="27" xfId="0" applyFont="1" applyBorder="1"/>
    <xf numFmtId="0" fontId="1" fillId="0" borderId="23" xfId="0" applyFont="1" applyBorder="1"/>
    <xf numFmtId="1" fontId="1" fillId="0" borderId="12" xfId="0" applyNumberFormat="1" applyFont="1" applyBorder="1"/>
    <xf numFmtId="0" fontId="2" fillId="0" borderId="28" xfId="0" quotePrefix="1" applyFont="1" applyBorder="1" applyAlignment="1">
      <alignment horizontal="right"/>
    </xf>
    <xf numFmtId="1" fontId="1" fillId="0" borderId="29" xfId="0" applyNumberFormat="1" applyFont="1" applyBorder="1"/>
    <xf numFmtId="0" fontId="1" fillId="3" borderId="1" xfId="0" applyFont="1" applyFill="1" applyBorder="1"/>
    <xf numFmtId="1" fontId="1" fillId="2" borderId="1" xfId="0" applyNumberFormat="1" applyFont="1" applyFill="1" applyBorder="1"/>
    <xf numFmtId="0" fontId="1" fillId="2" borderId="1" xfId="0" applyFont="1" applyFill="1" applyBorder="1" applyProtection="1">
      <protection locked="0"/>
    </xf>
    <xf numFmtId="0" fontId="1" fillId="2" borderId="1" xfId="0" applyFont="1" applyFill="1" applyBorder="1"/>
    <xf numFmtId="2" fontId="1" fillId="0" borderId="1" xfId="0" applyNumberFormat="1" applyFont="1" applyBorder="1" applyAlignment="1">
      <alignment horizontal="center"/>
    </xf>
    <xf numFmtId="0" fontId="1" fillId="0" borderId="1" xfId="0" applyFont="1" applyBorder="1"/>
    <xf numFmtId="1" fontId="1" fillId="3" borderId="1" xfId="0" applyNumberFormat="1" applyFont="1" applyFill="1" applyBorder="1" applyAlignment="1">
      <alignment horizontal="center"/>
    </xf>
    <xf numFmtId="2" fontId="1" fillId="3" borderId="9" xfId="0" applyNumberFormat="1" applyFont="1" applyFill="1" applyBorder="1" applyAlignment="1">
      <alignment horizontal="center"/>
    </xf>
    <xf numFmtId="0" fontId="1" fillId="3" borderId="9" xfId="0" applyFont="1" applyFill="1" applyBorder="1" applyAlignment="1">
      <alignment horizontal="center"/>
    </xf>
    <xf numFmtId="1" fontId="1" fillId="3" borderId="9" xfId="0" applyNumberFormat="1" applyFont="1" applyFill="1" applyBorder="1" applyAlignment="1">
      <alignment horizontal="center"/>
    </xf>
    <xf numFmtId="0" fontId="10" fillId="0" borderId="26" xfId="0" applyFont="1" applyBorder="1"/>
    <xf numFmtId="0" fontId="1" fillId="0" borderId="3" xfId="0" applyFont="1" applyBorder="1" applyAlignment="1">
      <alignment horizontal="center"/>
    </xf>
    <xf numFmtId="0" fontId="1" fillId="0" borderId="30" xfId="0" applyFont="1" applyBorder="1"/>
    <xf numFmtId="1" fontId="1" fillId="0" borderId="3" xfId="0" applyNumberFormat="1" applyFont="1" applyBorder="1"/>
    <xf numFmtId="0" fontId="1" fillId="0" borderId="31" xfId="0" applyFont="1" applyBorder="1" applyAlignment="1">
      <alignment horizontal="center" wrapText="1"/>
    </xf>
    <xf numFmtId="0" fontId="2" fillId="0" borderId="32" xfId="0" quotePrefix="1" applyFont="1" applyBorder="1" applyAlignment="1">
      <alignment horizontal="right"/>
    </xf>
    <xf numFmtId="1" fontId="1" fillId="0" borderId="30" xfId="0" applyNumberFormat="1" applyFont="1" applyBorder="1"/>
    <xf numFmtId="0" fontId="3" fillId="0" borderId="2" xfId="0" applyFont="1" applyBorder="1" applyAlignment="1">
      <alignment horizontal="right"/>
    </xf>
    <xf numFmtId="0" fontId="6" fillId="0" borderId="2" xfId="0" applyFont="1" applyBorder="1" applyAlignment="1">
      <alignment horizontal="center"/>
    </xf>
    <xf numFmtId="1" fontId="1" fillId="2" borderId="2" xfId="0" applyNumberFormat="1" applyFont="1" applyFill="1" applyBorder="1" applyAlignment="1" applyProtection="1">
      <alignment horizontal="center"/>
      <protection locked="0"/>
    </xf>
    <xf numFmtId="0" fontId="1" fillId="0" borderId="33" xfId="0" applyFont="1" applyBorder="1"/>
    <xf numFmtId="0" fontId="2" fillId="0" borderId="33" xfId="0" quotePrefix="1" applyFont="1" applyBorder="1" applyAlignment="1">
      <alignment horizontal="right"/>
    </xf>
    <xf numFmtId="0" fontId="1" fillId="0" borderId="33" xfId="0" applyFont="1" applyBorder="1" applyAlignment="1" applyProtection="1">
      <alignment horizontal="center"/>
      <protection locked="0"/>
    </xf>
    <xf numFmtId="0" fontId="1" fillId="0" borderId="33" xfId="0" applyFont="1" applyBorder="1" applyAlignment="1">
      <alignment horizontal="center"/>
    </xf>
    <xf numFmtId="1" fontId="1" fillId="0" borderId="33" xfId="0" applyNumberFormat="1" applyFont="1" applyBorder="1" applyAlignment="1">
      <alignment horizontal="center"/>
    </xf>
    <xf numFmtId="0" fontId="1" fillId="0" borderId="10" xfId="0" applyFont="1" applyBorder="1" applyProtection="1">
      <protection hidden="1"/>
    </xf>
    <xf numFmtId="0" fontId="1" fillId="0" borderId="34" xfId="0" applyFont="1" applyBorder="1"/>
    <xf numFmtId="0" fontId="3" fillId="0" borderId="34" xfId="0" applyFont="1" applyBorder="1" applyAlignment="1">
      <alignment horizontal="right"/>
    </xf>
    <xf numFmtId="0" fontId="1" fillId="0" borderId="34" xfId="0" applyFont="1" applyBorder="1" applyAlignment="1">
      <alignment horizontal="center" wrapText="1"/>
    </xf>
    <xf numFmtId="0" fontId="3" fillId="0" borderId="33" xfId="0" applyFont="1" applyBorder="1" applyAlignment="1">
      <alignment horizontal="right"/>
    </xf>
    <xf numFmtId="0" fontId="6" fillId="0" borderId="33" xfId="0" applyFont="1" applyBorder="1" applyAlignment="1">
      <alignment horizontal="center"/>
    </xf>
    <xf numFmtId="0" fontId="1" fillId="0" borderId="15" xfId="0" applyFont="1" applyBorder="1" applyAlignment="1">
      <alignment horizontal="center" wrapText="1"/>
    </xf>
    <xf numFmtId="0" fontId="1" fillId="0" borderId="10" xfId="0" quotePrefix="1" applyFont="1" applyBorder="1" applyAlignment="1">
      <alignment horizontal="right" wrapText="1"/>
    </xf>
    <xf numFmtId="0" fontId="1" fillId="0" borderId="10" xfId="0" applyFont="1" applyBorder="1" applyAlignment="1">
      <alignment horizontal="center"/>
    </xf>
    <xf numFmtId="1" fontId="1" fillId="4" borderId="10" xfId="0" applyNumberFormat="1" applyFont="1" applyFill="1" applyBorder="1" applyAlignment="1">
      <alignment horizontal="center"/>
    </xf>
    <xf numFmtId="0" fontId="1" fillId="0" borderId="2" xfId="0" quotePrefix="1" applyFont="1" applyBorder="1" applyAlignment="1">
      <alignment horizontal="right" wrapText="1"/>
    </xf>
    <xf numFmtId="1" fontId="1" fillId="4" borderId="2" xfId="0" applyNumberFormat="1" applyFont="1" applyFill="1" applyBorder="1" applyAlignment="1">
      <alignment horizontal="center"/>
    </xf>
    <xf numFmtId="0" fontId="1" fillId="0" borderId="1" xfId="0" quotePrefix="1" applyFont="1" applyBorder="1" applyAlignment="1">
      <alignment horizontal="right" wrapText="1"/>
    </xf>
    <xf numFmtId="0" fontId="1" fillId="0" borderId="1" xfId="0" quotePrefix="1" applyFont="1" applyBorder="1" applyAlignment="1" applyProtection="1">
      <alignment horizontal="right" wrapText="1"/>
      <protection hidden="1"/>
    </xf>
    <xf numFmtId="0" fontId="1" fillId="0" borderId="1" xfId="0" applyFont="1" applyBorder="1" applyAlignment="1" applyProtection="1">
      <alignment horizontal="center"/>
      <protection hidden="1"/>
    </xf>
    <xf numFmtId="1" fontId="1" fillId="4" borderId="1" xfId="0" applyNumberFormat="1" applyFont="1" applyFill="1" applyBorder="1" applyAlignment="1" applyProtection="1">
      <alignment horizontal="center"/>
      <protection hidden="1"/>
    </xf>
    <xf numFmtId="2" fontId="1" fillId="3" borderId="2" xfId="0" applyNumberFormat="1" applyFont="1" applyFill="1" applyBorder="1" applyAlignment="1" applyProtection="1">
      <alignment horizontal="center"/>
      <protection hidden="1"/>
    </xf>
    <xf numFmtId="0" fontId="1" fillId="3" borderId="2" xfId="0" applyFont="1" applyFill="1" applyBorder="1" applyAlignment="1" applyProtection="1">
      <alignment horizontal="center"/>
      <protection hidden="1"/>
    </xf>
    <xf numFmtId="0" fontId="1" fillId="0" borderId="33" xfId="0" applyFont="1" applyBorder="1" applyAlignment="1" applyProtection="1">
      <alignment horizontal="center"/>
      <protection hidden="1"/>
    </xf>
    <xf numFmtId="0" fontId="1" fillId="2" borderId="3" xfId="0" applyFont="1" applyFill="1" applyBorder="1" applyAlignment="1">
      <alignment horizontal="center"/>
    </xf>
    <xf numFmtId="0" fontId="1" fillId="3" borderId="3" xfId="0" applyFont="1" applyFill="1" applyBorder="1" applyAlignment="1">
      <alignment horizontal="center"/>
    </xf>
    <xf numFmtId="0" fontId="5" fillId="0" borderId="0" xfId="0" applyFont="1" applyAlignment="1">
      <alignment horizontal="left" wrapText="1"/>
    </xf>
    <xf numFmtId="0" fontId="0" fillId="0" borderId="21" xfId="0" applyBorder="1" applyAlignment="1">
      <alignment horizontal="center"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13" xfId="0" applyBorder="1" applyAlignment="1">
      <alignment horizontal="center" vertical="center"/>
    </xf>
    <xf numFmtId="0" fontId="0" fillId="0" borderId="21" xfId="0" applyBorder="1" applyAlignment="1">
      <alignment horizontal="center" vertical="center" wrapText="1"/>
    </xf>
    <xf numFmtId="0" fontId="1" fillId="0" borderId="3" xfId="0" applyFont="1" applyBorder="1" applyAlignment="1">
      <alignment horizontal="center"/>
    </xf>
    <xf numFmtId="0" fontId="9" fillId="0" borderId="21" xfId="0" applyFont="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33"/>
  <sheetViews>
    <sheetView topLeftCell="A2" zoomScale="85" zoomScaleNormal="85" workbookViewId="0">
      <selection activeCell="P7" sqref="P7"/>
    </sheetView>
  </sheetViews>
  <sheetFormatPr defaultColWidth="9.140625" defaultRowHeight="15"/>
  <cols>
    <col min="1" max="1" width="1.140625" style="1" customWidth="1"/>
    <col min="2" max="2" width="44.7109375" style="2" customWidth="1"/>
    <col min="3" max="5" width="12.42578125" style="1" customWidth="1"/>
    <col min="6" max="6" width="8.7109375" style="1" customWidth="1"/>
    <col min="7" max="7" width="12.42578125" style="1" customWidth="1"/>
    <col min="8" max="8" width="10.140625" style="1" hidden="1" customWidth="1"/>
    <col min="9" max="9" width="13.42578125" style="1" customWidth="1"/>
    <col min="10" max="12" width="13.42578125" style="1" hidden="1" customWidth="1"/>
    <col min="13" max="13" width="12.28515625" style="1" customWidth="1"/>
    <col min="14" max="14" width="13.140625" style="1" customWidth="1"/>
    <col min="15" max="15" width="12" style="1" bestFit="1" customWidth="1"/>
    <col min="16" max="16" width="16.7109375" style="1" customWidth="1"/>
    <col min="17" max="16384" width="9.140625" style="1"/>
  </cols>
  <sheetData>
    <row r="2" spans="2:15" ht="98.25" customHeight="1">
      <c r="B2" s="129" t="s">
        <v>0</v>
      </c>
      <c r="C2" s="129"/>
      <c r="D2" s="129"/>
      <c r="E2" s="129"/>
      <c r="F2" s="129"/>
      <c r="G2" s="129"/>
      <c r="H2" s="129"/>
      <c r="I2" s="129"/>
      <c r="J2" s="129"/>
      <c r="K2" s="129"/>
      <c r="L2" s="129"/>
      <c r="M2" s="129"/>
      <c r="N2" s="129"/>
      <c r="O2" s="129"/>
    </row>
    <row r="3" spans="2:15">
      <c r="D3" s="1" t="s">
        <v>1</v>
      </c>
      <c r="I3" s="1" t="s">
        <v>2</v>
      </c>
      <c r="N3" s="1" t="s">
        <v>3</v>
      </c>
      <c r="O3" s="1" t="s">
        <v>4</v>
      </c>
    </row>
    <row r="4" spans="2:15" ht="15.4" thickBot="1">
      <c r="B4" s="3" t="s">
        <v>5</v>
      </c>
      <c r="C4" s="127" t="s">
        <v>6</v>
      </c>
      <c r="D4" s="127"/>
      <c r="E4" s="33"/>
      <c r="F4" s="4"/>
      <c r="G4" s="4"/>
      <c r="H4" s="4"/>
      <c r="I4" s="128" t="s">
        <v>7</v>
      </c>
      <c r="J4" s="128"/>
      <c r="K4" s="128"/>
      <c r="L4" s="128"/>
      <c r="M4" s="128"/>
      <c r="N4" s="128"/>
      <c r="O4" s="128"/>
    </row>
    <row r="5" spans="2:15" ht="66" customHeight="1" thickTop="1" thickBot="1">
      <c r="B5" s="48" t="s">
        <v>8</v>
      </c>
      <c r="C5" s="49"/>
      <c r="D5" s="50" t="s">
        <v>9</v>
      </c>
      <c r="E5" s="50" t="s">
        <v>10</v>
      </c>
      <c r="F5" s="23" t="s">
        <v>11</v>
      </c>
      <c r="H5" s="49"/>
      <c r="I5" s="50" t="s">
        <v>12</v>
      </c>
      <c r="J5" s="50"/>
      <c r="K5" s="50"/>
      <c r="L5" s="50"/>
      <c r="M5" s="23" t="s">
        <v>13</v>
      </c>
      <c r="N5" s="114" t="s">
        <v>14</v>
      </c>
      <c r="O5" s="114" t="s">
        <v>15</v>
      </c>
    </row>
    <row r="6" spans="2:15" ht="24.75" customHeight="1" thickBot="1">
      <c r="B6" s="8" t="s">
        <v>16</v>
      </c>
      <c r="C6" s="9"/>
      <c r="D6" s="9"/>
      <c r="E6" s="9"/>
      <c r="F6" s="9"/>
      <c r="G6" s="25"/>
      <c r="H6" s="9"/>
      <c r="I6" s="22">
        <f>IF(C6&gt;5000,"596",J6)</f>
        <v>0</v>
      </c>
      <c r="J6" s="22">
        <f>IF(C6&gt;4000,"563",IF(C6&gt;3000,"555",IF(C6&gt;2000,"542",IF(C6&gt;1000,"517",IF(C6&gt;800,"450",IF(C6&gt;700,"421",IF(C6&gt;600,"405",IF(C6&gt;450,"378",K6))))))))</f>
        <v>0</v>
      </c>
      <c r="K6" s="22">
        <f>IF(C6&gt;350,"310",IF(C6&gt;254,"254",IF(C6&gt;250,C6,IF(C6&gt;190,"190",IF(C6&gt;150,C6,IF(C6&gt;150,"150",IF(C6&lt;151,C6," ")))))))</f>
        <v>0</v>
      </c>
      <c r="L6" s="9"/>
      <c r="M6" s="7"/>
      <c r="N6" s="9"/>
      <c r="O6" s="9"/>
    </row>
    <row r="7" spans="2:15" ht="24.75" customHeight="1" thickBot="1">
      <c r="B7" s="51" t="s">
        <v>17</v>
      </c>
      <c r="C7" s="15"/>
      <c r="D7" s="15"/>
      <c r="E7" s="15"/>
      <c r="F7" s="15"/>
      <c r="G7" s="14" t="s">
        <v>18</v>
      </c>
      <c r="H7" s="15"/>
      <c r="I7" s="15"/>
      <c r="J7" s="15"/>
      <c r="K7" s="15"/>
      <c r="L7" s="15"/>
      <c r="M7" s="24"/>
      <c r="N7" s="15"/>
      <c r="O7" s="15"/>
    </row>
    <row r="8" spans="2:15" ht="20.25" customHeight="1">
      <c r="B8" s="27" t="s">
        <v>19</v>
      </c>
      <c r="C8" s="30"/>
      <c r="D8" s="11"/>
      <c r="E8" s="31"/>
      <c r="F8" s="5"/>
      <c r="G8" s="20" t="str">
        <f>IF(C6&gt;0,C8/$C$6," ")</f>
        <v xml:space="preserve"> </v>
      </c>
      <c r="H8" s="5"/>
      <c r="I8" s="37">
        <f>ROUNDUP(J8,0)</f>
        <v>0</v>
      </c>
      <c r="J8" s="38">
        <f>IF(C8&gt;0,$I$6*G8,0)</f>
        <v>0</v>
      </c>
      <c r="K8" s="30"/>
      <c r="L8" s="30">
        <f>IF(C8&gt;1,C8/I8,C8)</f>
        <v>0</v>
      </c>
      <c r="M8" s="39" t="s">
        <v>20</v>
      </c>
      <c r="N8" s="30"/>
      <c r="O8" s="37">
        <f>ROUND(L8,0)</f>
        <v>0</v>
      </c>
    </row>
    <row r="9" spans="2:15" ht="20.25" customHeight="1">
      <c r="B9" s="27" t="s">
        <v>21</v>
      </c>
      <c r="C9" s="30">
        <f>D9*E9*F9</f>
        <v>0</v>
      </c>
      <c r="D9" s="64"/>
      <c r="E9" s="31"/>
      <c r="F9" s="31"/>
      <c r="G9" s="20" t="str">
        <f>IF(C6&gt;0,C9/$C$6," ")</f>
        <v xml:space="preserve"> </v>
      </c>
      <c r="H9" s="5"/>
      <c r="I9" s="37">
        <f>ROUNDUP(J9,0)</f>
        <v>0</v>
      </c>
      <c r="J9" s="47">
        <f>IF(C9&gt;0,$I$6*G9,0)</f>
        <v>0</v>
      </c>
      <c r="K9" s="47" t="str">
        <f t="shared" ref="K9" si="0">IF(C9&gt;0,I9/D9,"0")</f>
        <v>0</v>
      </c>
      <c r="L9" s="47" t="e">
        <f>IF(N9&gt;1,E9/N9/F9,N9)</f>
        <v>#DIV/0!</v>
      </c>
      <c r="M9" s="42">
        <f>F9</f>
        <v>0</v>
      </c>
      <c r="N9" s="44" t="e">
        <f>ROUNDUP(K9,0)/F9</f>
        <v>#DIV/0!</v>
      </c>
      <c r="O9" s="44" t="e">
        <f>ROUND(N9,0)</f>
        <v>#DIV/0!</v>
      </c>
    </row>
    <row r="10" spans="2:15" ht="20.25" customHeight="1">
      <c r="B10" s="27" t="s">
        <v>22</v>
      </c>
      <c r="C10" s="30">
        <f>D10*E10*F10</f>
        <v>0</v>
      </c>
      <c r="D10" s="64"/>
      <c r="E10" s="31"/>
      <c r="F10" s="31"/>
      <c r="G10" s="20" t="str">
        <f>IF(C6&gt;0,C10/$C$6," ")</f>
        <v xml:space="preserve"> </v>
      </c>
      <c r="H10" s="5"/>
      <c r="I10" s="37">
        <f>ROUNDUP(J10,0)</f>
        <v>0</v>
      </c>
      <c r="J10" s="47">
        <f>IF(C10&gt;0,$I$6*G10,0)</f>
        <v>0</v>
      </c>
      <c r="K10" s="47" t="str">
        <f t="shared" ref="K10" si="1">IF(C10&gt;0,I10/D10,"0")</f>
        <v>0</v>
      </c>
      <c r="L10" s="47" t="e">
        <f>IF(N10&gt;1,E10/N10/F10,N10)</f>
        <v>#DIV/0!</v>
      </c>
      <c r="M10" s="42">
        <f>F10</f>
        <v>0</v>
      </c>
      <c r="N10" s="44" t="e">
        <f>ROUNDUP(K10,0)/F10</f>
        <v>#DIV/0!</v>
      </c>
      <c r="O10" s="44" t="e">
        <f>ROUND(N10,0)</f>
        <v>#DIV/0!</v>
      </c>
    </row>
    <row r="11" spans="2:15" ht="20.25" customHeight="1">
      <c r="B11" s="27" t="s">
        <v>22</v>
      </c>
      <c r="C11" s="30">
        <f>D11*E11*F11</f>
        <v>0</v>
      </c>
      <c r="D11" s="64"/>
      <c r="E11" s="31"/>
      <c r="F11" s="31"/>
      <c r="G11" s="20" t="str">
        <f>IF(C6&gt;0,C11/$C$6," ")</f>
        <v xml:space="preserve"> </v>
      </c>
      <c r="H11" s="5"/>
      <c r="I11" s="37">
        <f>ROUNDUP(J11,0)</f>
        <v>0</v>
      </c>
      <c r="J11" s="47">
        <f>IF(C11&gt;0,$I$6*G11,0)</f>
        <v>0</v>
      </c>
      <c r="K11" s="47" t="str">
        <f t="shared" ref="K11" si="2">IF(C11&gt;0,I11/D11,"0")</f>
        <v>0</v>
      </c>
      <c r="L11" s="47" t="e">
        <f>IF(N11&gt;1,E11/N11/F11,N11)</f>
        <v>#DIV/0!</v>
      </c>
      <c r="M11" s="42">
        <f>F11</f>
        <v>0</v>
      </c>
      <c r="N11" s="44" t="e">
        <f>ROUNDUP(K11,0)/F11</f>
        <v>#DIV/0!</v>
      </c>
      <c r="O11" s="44" t="e">
        <f>ROUND(N11,0)</f>
        <v>#DIV/0!</v>
      </c>
    </row>
    <row r="12" spans="2:15" ht="5.25" customHeight="1">
      <c r="B12" s="28"/>
      <c r="C12" s="5"/>
      <c r="D12" s="5"/>
      <c r="E12" s="5"/>
      <c r="F12" s="5"/>
      <c r="G12" s="19"/>
      <c r="H12" s="5"/>
      <c r="I12" s="19"/>
      <c r="J12" s="19"/>
      <c r="K12" s="5"/>
      <c r="L12" s="5"/>
      <c r="M12" s="19"/>
      <c r="N12" s="10"/>
      <c r="O12" s="10"/>
    </row>
    <row r="13" spans="2:15" ht="24.75" customHeight="1">
      <c r="B13" s="26" t="s">
        <v>23</v>
      </c>
      <c r="C13" s="5"/>
      <c r="D13" s="5"/>
      <c r="E13" s="5"/>
      <c r="F13" s="5"/>
      <c r="G13" s="19"/>
      <c r="H13" s="5"/>
      <c r="I13" s="19"/>
      <c r="J13" s="19"/>
      <c r="K13" s="5"/>
      <c r="L13" s="5"/>
      <c r="M13" s="19"/>
      <c r="N13" s="11"/>
      <c r="O13" s="11"/>
    </row>
    <row r="14" spans="2:15" ht="24.75" customHeight="1">
      <c r="B14" s="27" t="s">
        <v>19</v>
      </c>
      <c r="C14" s="30">
        <f>E14</f>
        <v>0</v>
      </c>
      <c r="D14" s="11"/>
      <c r="E14" s="31"/>
      <c r="F14" s="5"/>
      <c r="G14" s="20" t="str">
        <f>IF(C6&gt;0,C14/$C$6," ")</f>
        <v xml:space="preserve"> </v>
      </c>
      <c r="H14" s="5"/>
      <c r="I14" s="37">
        <f>ROUNDUP(J14,0)</f>
        <v>0</v>
      </c>
      <c r="J14" s="38">
        <f>IF(C14&gt;0,$I$6*G14,0)</f>
        <v>0</v>
      </c>
      <c r="K14" s="30"/>
      <c r="L14" s="30">
        <f>IF(C14&gt;1,C14/I14,C14)</f>
        <v>0</v>
      </c>
      <c r="M14" s="39" t="s">
        <v>20</v>
      </c>
      <c r="N14" s="30"/>
      <c r="O14" s="37">
        <f>ROUND(L14,0)</f>
        <v>0</v>
      </c>
    </row>
    <row r="15" spans="2:15" ht="20.65" customHeight="1" thickBot="1">
      <c r="B15" s="27" t="s">
        <v>22</v>
      </c>
      <c r="C15" s="30">
        <f>D15*E15*F15</f>
        <v>0</v>
      </c>
      <c r="D15" s="64"/>
      <c r="E15" s="31"/>
      <c r="F15" s="31"/>
      <c r="G15" s="20" t="str">
        <f>IF(C6&gt;0,C15/$C$6," ")</f>
        <v xml:space="preserve"> </v>
      </c>
      <c r="H15" s="5"/>
      <c r="I15" s="37">
        <f>ROUNDUP(J15,0)</f>
        <v>0</v>
      </c>
      <c r="J15" s="47">
        <f>IF(C15&gt;0,$I$6*G15,0)</f>
        <v>0</v>
      </c>
      <c r="K15" s="47" t="str">
        <f t="shared" ref="K15" si="3">IF(C15&gt;0,I15/D15,"0")</f>
        <v>0</v>
      </c>
      <c r="L15" s="47" t="e">
        <f>IF(N15&gt;1,E15/N15/F15,N15)</f>
        <v>#DIV/0!</v>
      </c>
      <c r="M15" s="42">
        <f>F15</f>
        <v>0</v>
      </c>
      <c r="N15" s="44" t="e">
        <f>ROUNDUP(K15,0)/F15</f>
        <v>#DIV/0!</v>
      </c>
      <c r="O15" s="44" t="e">
        <f>ROUND(N15,0)</f>
        <v>#DIV/0!</v>
      </c>
    </row>
    <row r="16" spans="2:15" ht="21" customHeight="1" thickBot="1">
      <c r="B16" s="29"/>
      <c r="C16" s="7"/>
      <c r="D16" s="7"/>
      <c r="E16" s="7"/>
      <c r="F16" s="7"/>
      <c r="G16" s="21"/>
      <c r="H16" s="7"/>
      <c r="I16" s="21"/>
      <c r="J16" s="21"/>
      <c r="K16" s="7"/>
      <c r="L16" s="7"/>
      <c r="M16" s="21"/>
      <c r="N16" s="12"/>
      <c r="O16" s="12"/>
    </row>
    <row r="17" spans="2:15" ht="21" customHeight="1" thickBot="1">
      <c r="B17" s="29" t="s">
        <v>24</v>
      </c>
      <c r="C17" s="30">
        <f>E17</f>
        <v>0</v>
      </c>
      <c r="D17" s="11"/>
      <c r="E17" s="31"/>
      <c r="F17" s="5"/>
      <c r="G17" s="20" t="str">
        <f>IF(C6&gt;0,C17/$C$6," ")</f>
        <v xml:space="preserve"> </v>
      </c>
      <c r="H17" s="5"/>
      <c r="I17" s="37">
        <f>ROUNDUP(J17,0)</f>
        <v>0</v>
      </c>
      <c r="J17" s="38">
        <f>IF(C17&gt;0,$I$6*G17,0)</f>
        <v>0</v>
      </c>
      <c r="K17" s="30"/>
      <c r="L17" s="30">
        <f>IF(C17&gt;1,C17/I17,C17)</f>
        <v>0</v>
      </c>
      <c r="M17" s="39" t="s">
        <v>20</v>
      </c>
      <c r="N17" s="30"/>
      <c r="O17" s="37">
        <f>ROUND(L17,0)</f>
        <v>0</v>
      </c>
    </row>
    <row r="18" spans="2:15" ht="21" customHeight="1" thickBot="1">
      <c r="B18" s="29" t="s">
        <v>25</v>
      </c>
      <c r="C18" s="83">
        <f>D18*E18*F18</f>
        <v>0</v>
      </c>
      <c r="D18" s="84"/>
      <c r="E18" s="85"/>
      <c r="F18" s="86"/>
      <c r="G18" s="87" t="str">
        <f>IF(C6&gt;0,C18/$C$6," ")</f>
        <v xml:space="preserve"> </v>
      </c>
      <c r="H18" s="88"/>
      <c r="I18" s="89">
        <f>ROUNDUP(J18,0)</f>
        <v>0</v>
      </c>
      <c r="J18" s="90">
        <f>IF(C18&gt;0,$I$6*G18,0)</f>
        <v>0</v>
      </c>
      <c r="K18" s="90" t="str">
        <f t="shared" ref="K18" si="4">IF(C18&gt;0,I18/D18,"0")</f>
        <v>0</v>
      </c>
      <c r="L18" s="90" t="e">
        <f>IF(N18&gt;1,E18/N18/F18,N18)</f>
        <v>#DIV/0!</v>
      </c>
      <c r="M18" s="91">
        <f>F18</f>
        <v>0</v>
      </c>
      <c r="N18" s="92" t="e">
        <f>ROUNDUP(K18,0)/F18</f>
        <v>#DIV/0!</v>
      </c>
      <c r="O18" s="92" t="e">
        <f>ROUND(N18,0)</f>
        <v>#DIV/0!</v>
      </c>
    </row>
    <row r="19" spans="2:15" ht="19.899999999999999" customHeight="1" thickBot="1">
      <c r="B19" s="81"/>
      <c r="C19" s="16"/>
      <c r="D19" s="16"/>
      <c r="E19" s="16"/>
      <c r="F19" s="16"/>
      <c r="G19" s="16"/>
      <c r="H19" s="16"/>
      <c r="I19" s="80">
        <f>SUM(I8:I18)</f>
        <v>0</v>
      </c>
      <c r="J19" s="16"/>
      <c r="K19" s="16"/>
      <c r="L19" s="16"/>
      <c r="M19" s="16"/>
      <c r="N19" s="82"/>
      <c r="O19" s="82"/>
    </row>
    <row r="20" spans="2:15" ht="10.9" customHeight="1" thickBot="1">
      <c r="B20" s="53"/>
      <c r="D20" s="54"/>
      <c r="E20" s="54"/>
      <c r="F20" s="54"/>
      <c r="G20" s="54"/>
      <c r="H20" s="54"/>
      <c r="K20" s="54"/>
      <c r="L20" s="54"/>
      <c r="M20" s="54"/>
      <c r="N20" s="55"/>
      <c r="O20" s="55"/>
    </row>
    <row r="21" spans="2:15" ht="70.900000000000006" customHeight="1" thickBot="1">
      <c r="B21" s="6"/>
      <c r="C21" s="7"/>
      <c r="D21" s="23" t="s">
        <v>26</v>
      </c>
      <c r="E21" s="23" t="s">
        <v>27</v>
      </c>
      <c r="F21" s="23" t="s">
        <v>11</v>
      </c>
      <c r="G21" s="7"/>
      <c r="H21" s="7"/>
      <c r="I21" s="23" t="s">
        <v>12</v>
      </c>
      <c r="J21" s="7"/>
      <c r="K21" s="7"/>
      <c r="L21" s="7"/>
      <c r="M21" s="23" t="s">
        <v>13</v>
      </c>
      <c r="N21" s="41" t="s">
        <v>28</v>
      </c>
      <c r="O21" s="41" t="s">
        <v>15</v>
      </c>
    </row>
    <row r="22" spans="2:15" ht="24.75" customHeight="1" thickBot="1">
      <c r="B22" s="8" t="s">
        <v>29</v>
      </c>
      <c r="C22" s="9"/>
      <c r="D22" s="9"/>
      <c r="E22" s="9"/>
      <c r="F22" s="22"/>
      <c r="G22" s="9"/>
      <c r="H22" s="9"/>
      <c r="I22" s="22">
        <f>IF(C22&gt;5000,"596",J22)</f>
        <v>0</v>
      </c>
      <c r="J22" s="22">
        <f>IF(C22&gt;4000,"563",IF(C22&gt;3000,"555",IF(C22&gt;2000,"542",IF(C22&gt;1000,"517",IF(C22&gt;800,"450",IF(C22&gt;700,"421",IF(C22&gt;600,"405",IF(C22&gt;450,"378",K22))))))))</f>
        <v>0</v>
      </c>
      <c r="K22" s="22">
        <f>IF(C22&gt;350,"310",IF(C22&gt;254,"254",IF(C22&gt;250,C22,IF(C22&gt;190,"190",IF(C22&gt;150,C22,IF(C22&gt;150,"150",IF(C22&lt;151,C22," ")))))))</f>
        <v>0</v>
      </c>
      <c r="L22" s="9"/>
      <c r="M22" s="9"/>
      <c r="N22" s="13"/>
      <c r="O22" s="13"/>
    </row>
    <row r="23" spans="2:15" ht="20.45" customHeight="1">
      <c r="B23" s="56" t="s">
        <v>30</v>
      </c>
      <c r="C23" s="57"/>
      <c r="D23" s="58"/>
      <c r="E23" s="58"/>
      <c r="F23" s="58"/>
      <c r="G23" s="59" t="s">
        <v>18</v>
      </c>
      <c r="H23" s="59"/>
      <c r="I23" s="60"/>
      <c r="J23" s="59"/>
      <c r="K23" s="59"/>
      <c r="L23" s="59"/>
      <c r="M23" s="58"/>
      <c r="N23" s="58"/>
      <c r="O23" s="58"/>
    </row>
    <row r="24" spans="2:15" ht="30">
      <c r="B24" s="115" t="s">
        <v>31</v>
      </c>
      <c r="C24" s="30">
        <f>D24*E24*F24</f>
        <v>0</v>
      </c>
      <c r="D24" s="64"/>
      <c r="E24" s="45"/>
      <c r="F24" s="45"/>
      <c r="G24" s="46" t="str">
        <f>IF(C22&gt;0,C24/$C$22," ")</f>
        <v xml:space="preserve"> </v>
      </c>
      <c r="H24" s="116"/>
      <c r="I24" s="117">
        <f>ROUNDUP(J24,0)</f>
        <v>0</v>
      </c>
      <c r="J24" s="47">
        <f>IF(C24&gt;0,$I$22*G24,0)</f>
        <v>0</v>
      </c>
      <c r="K24" s="47" t="str">
        <f t="shared" ref="K24:K27" si="5">IF(C24&gt;0,I24/D24,"0")</f>
        <v>0</v>
      </c>
      <c r="L24" s="47" t="e">
        <f>IF(N24&gt;1,E24/N24/F24,N24)</f>
        <v>#DIV/0!</v>
      </c>
      <c r="M24" s="42">
        <f>F24</f>
        <v>0</v>
      </c>
      <c r="N24" s="44" t="e">
        <f>ROUNDUP(K24,0)/F24</f>
        <v>#DIV/0!</v>
      </c>
      <c r="O24" s="44" t="e">
        <f>ROUND(N24,0)</f>
        <v>#DIV/0!</v>
      </c>
    </row>
    <row r="25" spans="2:15" ht="30">
      <c r="B25" s="118" t="s">
        <v>31</v>
      </c>
      <c r="C25" s="30">
        <f t="shared" ref="C25:C32" si="6">D25*E25*F25</f>
        <v>0</v>
      </c>
      <c r="D25" s="64"/>
      <c r="E25" s="35"/>
      <c r="F25" s="35"/>
      <c r="G25" s="20" t="str">
        <f>IF(C22&gt;0,C25/$C$22," ")</f>
        <v xml:space="preserve"> </v>
      </c>
      <c r="H25" s="43"/>
      <c r="I25" s="119">
        <f t="shared" ref="I25:I31" si="7">ROUNDUP(J25,0)</f>
        <v>0</v>
      </c>
      <c r="J25" s="38">
        <f>IF(C25&gt;0,$I$22*G25,0)</f>
        <v>0</v>
      </c>
      <c r="K25" s="38" t="str">
        <f t="shared" si="5"/>
        <v>0</v>
      </c>
      <c r="L25" s="38" t="e">
        <f t="shared" ref="L25:L32" si="8">IF(N25&gt;1,E25/N25/F25,N25)</f>
        <v>#DIV/0!</v>
      </c>
      <c r="M25" s="40">
        <f>F25</f>
        <v>0</v>
      </c>
      <c r="N25" s="44" t="e">
        <f>ROUNDUP(K25,0)/F25</f>
        <v>#DIV/0!</v>
      </c>
      <c r="O25" s="44" t="e">
        <f t="shared" ref="O25:O32" si="9">ROUND(N25,0)</f>
        <v>#DIV/0!</v>
      </c>
    </row>
    <row r="26" spans="2:15" ht="30">
      <c r="B26" s="118" t="s">
        <v>31</v>
      </c>
      <c r="C26" s="30">
        <f t="shared" si="6"/>
        <v>0</v>
      </c>
      <c r="D26" s="64"/>
      <c r="E26" s="35"/>
      <c r="F26" s="35"/>
      <c r="G26" s="20" t="str">
        <f>IF(C22&gt;0,C26/$C$22," ")</f>
        <v xml:space="preserve"> </v>
      </c>
      <c r="H26" s="43"/>
      <c r="I26" s="119">
        <f t="shared" si="7"/>
        <v>0</v>
      </c>
      <c r="J26" s="38">
        <f>IF(C26&gt;0,$I$22*G26,0)</f>
        <v>0</v>
      </c>
      <c r="K26" s="38" t="str">
        <f t="shared" si="5"/>
        <v>0</v>
      </c>
      <c r="L26" s="38" t="e">
        <f>IF(N26&gt;1,E26/N26/F26,N26)</f>
        <v>#DIV/0!</v>
      </c>
      <c r="M26" s="40">
        <f t="shared" ref="M26:M27" si="10">F26</f>
        <v>0</v>
      </c>
      <c r="N26" s="44" t="e">
        <f t="shared" ref="N26:N27" si="11">ROUNDUP(K26,0)/F26</f>
        <v>#DIV/0!</v>
      </c>
      <c r="O26" s="44" t="e">
        <f t="shared" si="9"/>
        <v>#DIV/0!</v>
      </c>
    </row>
    <row r="27" spans="2:15" ht="30">
      <c r="B27" s="118" t="s">
        <v>31</v>
      </c>
      <c r="C27" s="30">
        <f t="shared" si="6"/>
        <v>0</v>
      </c>
      <c r="D27" s="64"/>
      <c r="E27" s="35"/>
      <c r="F27" s="35"/>
      <c r="G27" s="20" t="str">
        <f>IF(C22&gt;0,C27/$C$22," ")</f>
        <v xml:space="preserve"> </v>
      </c>
      <c r="H27" s="43"/>
      <c r="I27" s="119">
        <f t="shared" si="7"/>
        <v>0</v>
      </c>
      <c r="J27" s="38">
        <f>IF(C27&gt;0,$I$22*G27,0)</f>
        <v>0</v>
      </c>
      <c r="K27" s="38" t="str">
        <f t="shared" si="5"/>
        <v>0</v>
      </c>
      <c r="L27" s="38" t="e">
        <f t="shared" si="8"/>
        <v>#DIV/0!</v>
      </c>
      <c r="M27" s="40">
        <f t="shared" si="10"/>
        <v>0</v>
      </c>
      <c r="N27" s="44" t="e">
        <f t="shared" si="11"/>
        <v>#DIV/0!</v>
      </c>
      <c r="O27" s="44" t="e">
        <f t="shared" si="9"/>
        <v>#DIV/0!</v>
      </c>
    </row>
    <row r="28" spans="2:15" ht="19.899999999999999" customHeight="1">
      <c r="B28" s="52" t="s">
        <v>32</v>
      </c>
      <c r="C28" s="32"/>
      <c r="D28" s="36"/>
      <c r="E28" s="62"/>
      <c r="F28" s="43"/>
      <c r="G28" s="20"/>
      <c r="H28" s="43"/>
      <c r="I28" s="36"/>
      <c r="J28" s="20"/>
      <c r="K28" s="20"/>
      <c r="L28" s="20"/>
      <c r="M28" s="43"/>
      <c r="N28" s="36"/>
      <c r="O28" s="36"/>
    </row>
    <row r="29" spans="2:15" ht="30.4" thickBot="1">
      <c r="B29" s="120" t="s">
        <v>33</v>
      </c>
      <c r="C29" s="30">
        <f t="shared" si="6"/>
        <v>0</v>
      </c>
      <c r="D29" s="64"/>
      <c r="E29" s="35"/>
      <c r="F29" s="35"/>
      <c r="G29" s="20" t="str">
        <f>IF(C22&gt;0,C29/$C$22," ")</f>
        <v xml:space="preserve"> </v>
      </c>
      <c r="H29" s="43"/>
      <c r="I29" s="119">
        <f t="shared" si="7"/>
        <v>0</v>
      </c>
      <c r="J29" s="38">
        <f t="shared" ref="J29:J32" si="12">IF(C29&gt;0,$I$22*G29,0)</f>
        <v>0</v>
      </c>
      <c r="K29" s="38" t="str">
        <f t="shared" ref="K29:K32" si="13">IF(C29&gt;0,I29/D29,"0")</f>
        <v>0</v>
      </c>
      <c r="L29" s="38" t="e">
        <f t="shared" si="8"/>
        <v>#DIV/0!</v>
      </c>
      <c r="M29" s="40">
        <f t="shared" ref="M29:M32" si="14">F29</f>
        <v>0</v>
      </c>
      <c r="N29" s="44" t="e">
        <f t="shared" ref="N29:N32" si="15">ROUNDUP(K29,0)/F29</f>
        <v>#DIV/0!</v>
      </c>
      <c r="O29" s="44" t="e">
        <f t="shared" si="9"/>
        <v>#DIV/0!</v>
      </c>
    </row>
    <row r="30" spans="2:15" ht="30.4" thickBot="1">
      <c r="B30" s="120" t="s">
        <v>33</v>
      </c>
      <c r="C30" s="30">
        <f t="shared" si="6"/>
        <v>0</v>
      </c>
      <c r="D30" s="64"/>
      <c r="E30" s="35"/>
      <c r="F30" s="35"/>
      <c r="G30" s="20" t="str">
        <f>IF(C22&gt;0,C30/$C$22," ")</f>
        <v xml:space="preserve"> </v>
      </c>
      <c r="H30" s="43"/>
      <c r="I30" s="119">
        <f t="shared" si="7"/>
        <v>0</v>
      </c>
      <c r="J30" s="38">
        <f t="shared" si="12"/>
        <v>0</v>
      </c>
      <c r="K30" s="38" t="str">
        <f t="shared" si="13"/>
        <v>0</v>
      </c>
      <c r="L30" s="38" t="e">
        <f t="shared" si="8"/>
        <v>#DIV/0!</v>
      </c>
      <c r="M30" s="40">
        <f t="shared" si="14"/>
        <v>0</v>
      </c>
      <c r="N30" s="44" t="e">
        <f t="shared" si="15"/>
        <v>#DIV/0!</v>
      </c>
      <c r="O30" s="44" t="e">
        <f t="shared" si="9"/>
        <v>#DIV/0!</v>
      </c>
    </row>
    <row r="31" spans="2:15" ht="30.4" thickBot="1">
      <c r="B31" s="120" t="s">
        <v>33</v>
      </c>
      <c r="C31" s="30">
        <f t="shared" si="6"/>
        <v>0</v>
      </c>
      <c r="D31" s="64"/>
      <c r="E31" s="35"/>
      <c r="F31" s="35"/>
      <c r="G31" s="20" t="str">
        <f>IF(C22&gt;0,C31/$C$22," ")</f>
        <v xml:space="preserve"> </v>
      </c>
      <c r="H31" s="43"/>
      <c r="I31" s="119">
        <f t="shared" si="7"/>
        <v>0</v>
      </c>
      <c r="J31" s="38">
        <f t="shared" si="12"/>
        <v>0</v>
      </c>
      <c r="K31" s="38" t="str">
        <f t="shared" si="13"/>
        <v>0</v>
      </c>
      <c r="L31" s="38" t="e">
        <f t="shared" si="8"/>
        <v>#DIV/0!</v>
      </c>
      <c r="M31" s="40">
        <f t="shared" si="14"/>
        <v>0</v>
      </c>
      <c r="N31" s="44" t="e">
        <f t="shared" si="15"/>
        <v>#DIV/0!</v>
      </c>
      <c r="O31" s="44" t="e">
        <f t="shared" si="9"/>
        <v>#DIV/0!</v>
      </c>
    </row>
    <row r="32" spans="2:15" ht="30.4" thickBot="1">
      <c r="B32" s="121" t="s">
        <v>33</v>
      </c>
      <c r="C32" s="65">
        <f t="shared" si="6"/>
        <v>0</v>
      </c>
      <c r="D32" s="66"/>
      <c r="E32" s="67"/>
      <c r="F32" s="67"/>
      <c r="G32" s="68" t="str">
        <f>IF(C22&gt;0,C32/$C$22," ")</f>
        <v xml:space="preserve"> </v>
      </c>
      <c r="H32" s="122"/>
      <c r="I32" s="123">
        <f>ROUNDUP(J32,0)</f>
        <v>0</v>
      </c>
      <c r="J32" s="69">
        <f t="shared" si="12"/>
        <v>0</v>
      </c>
      <c r="K32" s="69" t="str">
        <f t="shared" si="13"/>
        <v>0</v>
      </c>
      <c r="L32" s="69" t="e">
        <f t="shared" si="8"/>
        <v>#DIV/0!</v>
      </c>
      <c r="M32" s="70">
        <f t="shared" si="14"/>
        <v>0</v>
      </c>
      <c r="N32" s="71" t="e">
        <f t="shared" si="15"/>
        <v>#DIV/0!</v>
      </c>
      <c r="O32" s="71" t="e">
        <f t="shared" si="9"/>
        <v>#DIV/0!</v>
      </c>
    </row>
    <row r="33" spans="7:11">
      <c r="G33" s="17"/>
      <c r="I33" s="18"/>
      <c r="J33" s="18"/>
      <c r="K33" s="18"/>
    </row>
  </sheetData>
  <sheetProtection algorithmName="SHA-512" hashValue="8T5DP5DbnguGWITLmlGGwr2KtRzISfJmz4nb3ynJHd+hZtTxdLhaA9ka1pizMNQm6sJ4nspUdXi1FYva1nulGw==" saltValue="cBYz1ioNkb4Q0QKqUY7sMw==" spinCount="100000" sheet="1" objects="1" scenarios="1"/>
  <mergeCells count="3">
    <mergeCell ref="C4:D4"/>
    <mergeCell ref="I4:O4"/>
    <mergeCell ref="B2:O2"/>
  </mergeCells>
  <phoneticPr fontId="4" type="noConversion"/>
  <pageMargins left="0.75" right="0.75" top="0.7" bottom="0.65"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O25"/>
  <sheetViews>
    <sheetView tabSelected="1" workbookViewId="0">
      <selection activeCell="C21" sqref="C21"/>
    </sheetView>
  </sheetViews>
  <sheetFormatPr defaultColWidth="9.140625" defaultRowHeight="15"/>
  <cols>
    <col min="1" max="1" width="1.140625" style="1" customWidth="1"/>
    <col min="2" max="2" width="44.7109375" style="2" customWidth="1"/>
    <col min="3" max="5" width="12.42578125" style="1" customWidth="1"/>
    <col min="6" max="6" width="8.7109375" style="1" customWidth="1"/>
    <col min="7" max="7" width="12.42578125" style="1" customWidth="1"/>
    <col min="8" max="8" width="10.140625" style="1" hidden="1" customWidth="1"/>
    <col min="9" max="9" width="13.42578125" style="1" customWidth="1"/>
    <col min="10" max="12" width="13.42578125" style="1" hidden="1" customWidth="1"/>
    <col min="13" max="13" width="12.28515625" style="1" customWidth="1"/>
    <col min="14" max="14" width="13.140625" style="1" customWidth="1"/>
    <col min="15" max="15" width="12" style="1" bestFit="1" customWidth="1"/>
    <col min="16" max="16" width="16.7109375" style="1" customWidth="1"/>
    <col min="17" max="16384" width="9.140625" style="1"/>
  </cols>
  <sheetData>
    <row r="2" spans="2:15" ht="98.25" customHeight="1">
      <c r="B2" s="129" t="s">
        <v>0</v>
      </c>
      <c r="C2" s="129"/>
      <c r="D2" s="129"/>
      <c r="E2" s="129"/>
      <c r="F2" s="129"/>
      <c r="G2" s="129"/>
      <c r="H2" s="129"/>
      <c r="I2" s="129"/>
      <c r="J2" s="129"/>
      <c r="K2" s="129"/>
      <c r="L2" s="129"/>
      <c r="M2" s="129"/>
      <c r="N2" s="129"/>
      <c r="O2" s="129"/>
    </row>
    <row r="3" spans="2:15">
      <c r="D3" s="1" t="s">
        <v>1</v>
      </c>
      <c r="I3" s="1" t="s">
        <v>2</v>
      </c>
      <c r="N3" s="1" t="s">
        <v>3</v>
      </c>
      <c r="O3" s="1" t="s">
        <v>4</v>
      </c>
    </row>
    <row r="4" spans="2:15" ht="15.4" thickBot="1">
      <c r="B4" s="3" t="s">
        <v>5</v>
      </c>
      <c r="C4" s="127" t="s">
        <v>6</v>
      </c>
      <c r="D4" s="127"/>
      <c r="E4" s="33"/>
      <c r="F4" s="4"/>
      <c r="G4" s="4"/>
      <c r="H4" s="4"/>
      <c r="I4" s="128" t="s">
        <v>7</v>
      </c>
      <c r="J4" s="128"/>
      <c r="K4" s="128"/>
      <c r="L4" s="128"/>
      <c r="M4" s="128"/>
      <c r="N4" s="128"/>
      <c r="O4" s="128"/>
    </row>
    <row r="5" spans="2:15" ht="66" customHeight="1" thickTop="1" thickBot="1">
      <c r="B5" s="48" t="s">
        <v>8</v>
      </c>
      <c r="C5" s="49">
        <f>C6+C20</f>
        <v>0</v>
      </c>
      <c r="D5" s="50" t="s">
        <v>9</v>
      </c>
      <c r="E5" s="50" t="s">
        <v>10</v>
      </c>
      <c r="F5" s="23" t="s">
        <v>11</v>
      </c>
      <c r="H5" s="49"/>
      <c r="I5" s="50" t="s">
        <v>12</v>
      </c>
      <c r="J5" s="50"/>
      <c r="K5" s="50"/>
      <c r="L5" s="50"/>
      <c r="M5" s="23" t="s">
        <v>13</v>
      </c>
      <c r="N5" s="114" t="s">
        <v>14</v>
      </c>
      <c r="O5" s="114" t="s">
        <v>15</v>
      </c>
    </row>
    <row r="6" spans="2:15" ht="24.75" customHeight="1" thickBot="1">
      <c r="B6" s="8" t="s">
        <v>16</v>
      </c>
      <c r="C6" s="9"/>
      <c r="D6" s="9"/>
      <c r="E6" s="9"/>
      <c r="F6" s="9"/>
      <c r="G6" s="25"/>
      <c r="H6" s="9"/>
      <c r="I6" s="22">
        <f>IF(C6&gt;5000,"596",J6)</f>
        <v>0</v>
      </c>
      <c r="J6" s="22">
        <f>IF(C6&gt;4000,"563",IF(C6&gt;3000,"555",IF(C6&gt;2000,"542",IF(C6&gt;1000,"517",IF(C6&gt;800,"450",IF(C6&gt;700,"421",IF(C6&gt;600,"405",IF(C6&gt;450,"378",K6))))))))</f>
        <v>0</v>
      </c>
      <c r="K6" s="22">
        <f>IF(C6&gt;350,"310",IF(C6&gt;254,"254",IF(C6&gt;250,C6,IF(C6&gt;190,"190",IF(C6&gt;150,C6,IF(C6&gt;150,"150",IF(C6&lt;151,C6," ")))))))</f>
        <v>0</v>
      </c>
      <c r="L6" s="9"/>
      <c r="M6" s="7"/>
      <c r="N6" s="9"/>
      <c r="O6" s="9"/>
    </row>
    <row r="7" spans="2:15" ht="24.75" customHeight="1" thickBot="1">
      <c r="B7" s="51" t="s">
        <v>17</v>
      </c>
      <c r="C7" s="15"/>
      <c r="D7" s="15"/>
      <c r="E7" s="15"/>
      <c r="F7" s="15"/>
      <c r="G7" s="14" t="s">
        <v>18</v>
      </c>
      <c r="H7" s="15"/>
      <c r="I7" s="15"/>
      <c r="J7" s="15"/>
      <c r="K7" s="15"/>
      <c r="L7" s="15"/>
      <c r="M7" s="24"/>
      <c r="N7" s="15"/>
      <c r="O7" s="15"/>
    </row>
    <row r="8" spans="2:15" ht="20.25" customHeight="1">
      <c r="B8" s="27" t="s">
        <v>19</v>
      </c>
      <c r="C8" s="30">
        <f>E8</f>
        <v>0</v>
      </c>
      <c r="D8" s="11"/>
      <c r="E8" s="31"/>
      <c r="F8" s="5"/>
      <c r="G8" s="20" t="str">
        <f>IF(C6&gt;0,C8/$C$6," ")</f>
        <v xml:space="preserve"> </v>
      </c>
      <c r="H8" s="5"/>
      <c r="I8" s="37">
        <f>ROUNDUP(J8,0)</f>
        <v>0</v>
      </c>
      <c r="J8" s="38">
        <f>IF(C8&gt;0,$I$6*G8,0)</f>
        <v>0</v>
      </c>
      <c r="K8" s="30"/>
      <c r="L8" s="30">
        <f>IF(C8&gt;1,C8/I8,C8)</f>
        <v>0</v>
      </c>
      <c r="M8" s="39" t="s">
        <v>20</v>
      </c>
      <c r="N8" s="30"/>
      <c r="O8" s="37">
        <f>ROUND(L8,0)</f>
        <v>0</v>
      </c>
    </row>
    <row r="9" spans="2:15" ht="20.25" customHeight="1">
      <c r="B9" s="27" t="s">
        <v>21</v>
      </c>
      <c r="C9" s="30">
        <f>D9*E9*F9</f>
        <v>0</v>
      </c>
      <c r="D9" s="64"/>
      <c r="E9" s="31"/>
      <c r="F9" s="31"/>
      <c r="G9" s="20" t="str">
        <f>IF(C6&gt;0,C9/$C$6," ")</f>
        <v xml:space="preserve"> </v>
      </c>
      <c r="H9" s="5"/>
      <c r="I9" s="37">
        <f>ROUNDUP(J9,0)</f>
        <v>0</v>
      </c>
      <c r="J9" s="47">
        <f>IF(C9&gt;0,$I$6*G9,0)</f>
        <v>0</v>
      </c>
      <c r="K9" s="47" t="str">
        <f t="shared" ref="K9" si="0">IF(C9&gt;0,I9/D9,"0")</f>
        <v>0</v>
      </c>
      <c r="L9" s="47" t="e">
        <f>IF(N9&gt;1,E9/N9/F9,N9)</f>
        <v>#DIV/0!</v>
      </c>
      <c r="M9" s="42">
        <f>F9</f>
        <v>0</v>
      </c>
      <c r="N9" s="44" t="e">
        <f>ROUNDUP(K9,0)/F9</f>
        <v>#DIV/0!</v>
      </c>
      <c r="O9" s="44" t="e">
        <f>ROUND(N9,0)</f>
        <v>#DIV/0!</v>
      </c>
    </row>
    <row r="10" spans="2:15" ht="5.25" customHeight="1">
      <c r="B10" s="28"/>
      <c r="C10" s="5"/>
      <c r="D10" s="5"/>
      <c r="E10" s="5"/>
      <c r="F10" s="5"/>
      <c r="G10" s="19"/>
      <c r="H10" s="5"/>
      <c r="I10" s="19"/>
      <c r="J10" s="19"/>
      <c r="K10" s="5"/>
      <c r="L10" s="5"/>
      <c r="M10" s="19"/>
      <c r="N10" s="10"/>
      <c r="O10" s="10"/>
    </row>
    <row r="11" spans="2:15" ht="24.75" customHeight="1">
      <c r="B11" s="26" t="s">
        <v>23</v>
      </c>
      <c r="C11" s="5"/>
      <c r="D11" s="5"/>
      <c r="E11" s="5"/>
      <c r="F11" s="5"/>
      <c r="G11" s="19"/>
      <c r="H11" s="5"/>
      <c r="I11" s="19"/>
      <c r="J11" s="19"/>
      <c r="K11" s="5"/>
      <c r="L11" s="5"/>
      <c r="M11" s="19"/>
      <c r="N11" s="11"/>
      <c r="O11" s="11"/>
    </row>
    <row r="12" spans="2:15" ht="24.75" customHeight="1">
      <c r="B12" s="27" t="s">
        <v>19</v>
      </c>
      <c r="C12" s="30">
        <f>E12</f>
        <v>0</v>
      </c>
      <c r="D12" s="11"/>
      <c r="E12" s="31"/>
      <c r="F12" s="5"/>
      <c r="G12" s="20" t="str">
        <f>IF(C6&gt;0,C12/$C$6," ")</f>
        <v xml:space="preserve"> </v>
      </c>
      <c r="H12" s="5"/>
      <c r="I12" s="37">
        <f>ROUNDUP(J12,0)</f>
        <v>0</v>
      </c>
      <c r="J12" s="38">
        <f>IF(C12&gt;0,$I$6*G12,0)</f>
        <v>0</v>
      </c>
      <c r="K12" s="30"/>
      <c r="L12" s="30">
        <f>IF(C12&gt;1,C12/I12,C12)</f>
        <v>0</v>
      </c>
      <c r="M12" s="39" t="s">
        <v>20</v>
      </c>
      <c r="N12" s="30"/>
      <c r="O12" s="37">
        <f>ROUND(L12,0)</f>
        <v>0</v>
      </c>
    </row>
    <row r="13" spans="2:15" ht="20.65" customHeight="1" thickBot="1">
      <c r="B13" s="27" t="s">
        <v>22</v>
      </c>
      <c r="C13" s="30">
        <f>D13*E13*F13</f>
        <v>0</v>
      </c>
      <c r="D13" s="64"/>
      <c r="E13" s="31"/>
      <c r="F13" s="31"/>
      <c r="G13" s="20" t="str">
        <f>IF(C6&gt;0,C13/$C$6," ")</f>
        <v xml:space="preserve"> </v>
      </c>
      <c r="H13" s="5"/>
      <c r="I13" s="37">
        <f>ROUNDUP(J13,0)</f>
        <v>0</v>
      </c>
      <c r="J13" s="47">
        <f>IF(C13&gt;0,$I$6*G13,0)</f>
        <v>0</v>
      </c>
      <c r="K13" s="47" t="str">
        <f t="shared" ref="K13" si="1">IF(C13&gt;0,I13/D13,"0")</f>
        <v>0</v>
      </c>
      <c r="L13" s="47" t="e">
        <f>IF(N13&gt;1,E13/N13/F13,N13)</f>
        <v>#DIV/0!</v>
      </c>
      <c r="M13" s="42">
        <f>F13</f>
        <v>0</v>
      </c>
      <c r="N13" s="44" t="e">
        <f>ROUNDUP(K13,0)/F13</f>
        <v>#DIV/0!</v>
      </c>
      <c r="O13" s="44" t="e">
        <f>ROUND(N13,0)</f>
        <v>#DIV/0!</v>
      </c>
    </row>
    <row r="14" spans="2:15" ht="21" customHeight="1" thickBot="1">
      <c r="B14" s="29"/>
      <c r="C14" s="7"/>
      <c r="D14" s="7"/>
      <c r="E14" s="7"/>
      <c r="F14" s="7"/>
      <c r="G14" s="21"/>
      <c r="H14" s="7"/>
      <c r="I14" s="21"/>
      <c r="J14" s="21"/>
      <c r="K14" s="7"/>
      <c r="L14" s="7"/>
      <c r="M14" s="21"/>
      <c r="N14" s="12"/>
      <c r="O14" s="12"/>
    </row>
    <row r="15" spans="2:15" ht="21" customHeight="1" thickBot="1">
      <c r="B15" s="29" t="s">
        <v>24</v>
      </c>
      <c r="C15" s="30">
        <f>E15</f>
        <v>0</v>
      </c>
      <c r="D15" s="11"/>
      <c r="E15" s="61"/>
      <c r="F15" s="5"/>
      <c r="G15" s="20" t="str">
        <f>IF(C6&gt;0,C15/$C$6," ")</f>
        <v xml:space="preserve"> </v>
      </c>
      <c r="H15" s="5"/>
      <c r="I15" s="37">
        <f>ROUNDUP(J15,0)</f>
        <v>0</v>
      </c>
      <c r="J15" s="38">
        <f>IF(C15&gt;0,$I$6*G15,0)</f>
        <v>0</v>
      </c>
      <c r="K15" s="30"/>
      <c r="L15" s="30">
        <f>IF(C15&gt;1,C15/I15,C15)</f>
        <v>0</v>
      </c>
      <c r="M15" s="39" t="s">
        <v>20</v>
      </c>
      <c r="N15" s="30"/>
      <c r="O15" s="37">
        <f>ROUND(L15,0)</f>
        <v>0</v>
      </c>
    </row>
    <row r="16" spans="2:15" ht="21" customHeight="1" thickBot="1">
      <c r="B16" s="29" t="s">
        <v>25</v>
      </c>
      <c r="C16" s="30">
        <f>D16*E16*F16</f>
        <v>0</v>
      </c>
      <c r="D16" s="63"/>
      <c r="E16" s="31"/>
      <c r="F16" s="61"/>
      <c r="G16" s="20" t="str">
        <f>IF(C6&gt;0,C16/$C$6," ")</f>
        <v xml:space="preserve"> </v>
      </c>
      <c r="H16" s="5"/>
      <c r="I16" s="37">
        <f>ROUNDUP(J16,0)</f>
        <v>0</v>
      </c>
      <c r="J16" s="47">
        <f>IF(C16&gt;0,$I$6*G16,0)</f>
        <v>0</v>
      </c>
      <c r="K16" s="47" t="str">
        <f t="shared" ref="K16" si="2">IF(C16&gt;0,I16/D16,"0")</f>
        <v>0</v>
      </c>
      <c r="L16" s="47" t="e">
        <f>IF(N16&gt;1,E16/N16/F16,N16)</f>
        <v>#DIV/0!</v>
      </c>
      <c r="M16" s="42">
        <f>F16</f>
        <v>0</v>
      </c>
      <c r="N16" s="44" t="e">
        <f>ROUNDUP(K16,0)/F16</f>
        <v>#DIV/0!</v>
      </c>
      <c r="O16" s="44" t="e">
        <f>ROUND(N16,0)</f>
        <v>#DIV/0!</v>
      </c>
    </row>
    <row r="17" spans="2:15" ht="19.899999999999999" customHeight="1" thickBot="1">
      <c r="B17" s="6"/>
      <c r="C17" s="16"/>
      <c r="D17" s="7"/>
      <c r="E17" s="7"/>
      <c r="F17" s="7"/>
      <c r="G17" s="7"/>
      <c r="H17" s="7"/>
      <c r="I17" s="16"/>
      <c r="J17" s="16"/>
      <c r="K17" s="7"/>
      <c r="L17" s="7"/>
      <c r="M17" s="7"/>
      <c r="N17" s="12"/>
      <c r="O17" s="12"/>
    </row>
    <row r="18" spans="2:15" ht="10.9" customHeight="1" thickBot="1">
      <c r="B18" s="53"/>
      <c r="D18" s="54"/>
      <c r="E18" s="54"/>
      <c r="F18" s="54"/>
      <c r="G18" s="54"/>
      <c r="H18" s="54"/>
      <c r="K18" s="54"/>
      <c r="L18" s="54"/>
      <c r="M18" s="54"/>
      <c r="N18" s="55"/>
      <c r="O18" s="55"/>
    </row>
    <row r="19" spans="2:15" ht="70.900000000000006" customHeight="1" thickBot="1">
      <c r="B19" s="6"/>
      <c r="C19" s="7"/>
      <c r="D19" s="23" t="s">
        <v>26</v>
      </c>
      <c r="E19" s="23" t="s">
        <v>27</v>
      </c>
      <c r="F19" s="23" t="s">
        <v>11</v>
      </c>
      <c r="G19" s="7"/>
      <c r="H19" s="7"/>
      <c r="I19" s="23" t="s">
        <v>12</v>
      </c>
      <c r="J19" s="7"/>
      <c r="K19" s="7"/>
      <c r="L19" s="7"/>
      <c r="M19" s="23" t="s">
        <v>13</v>
      </c>
      <c r="N19" s="41" t="s">
        <v>28</v>
      </c>
      <c r="O19" s="41" t="s">
        <v>15</v>
      </c>
    </row>
    <row r="20" spans="2:15" ht="24.75" customHeight="1" thickBot="1">
      <c r="B20" s="8" t="s">
        <v>29</v>
      </c>
      <c r="C20" s="9"/>
      <c r="D20" s="9"/>
      <c r="E20" s="9"/>
      <c r="F20" s="22"/>
      <c r="G20" s="9"/>
      <c r="H20" s="9"/>
      <c r="I20" s="22">
        <f>IF(C20&gt;5000,"294",J20)</f>
        <v>0</v>
      </c>
      <c r="J20" s="22">
        <f>IF(C20&gt;4000,"289",IF(C20&gt;3000,"287",IF(C20&gt;2000,"284",IF(C20&gt;1000,"278",IF(C20&gt;800,"258",IF(C20&gt;700,"249",IF(C20&gt;600,"243",IF(C20&gt;450,"235",K20))))))))</f>
        <v>0</v>
      </c>
      <c r="K20" s="22">
        <f>IF(C20&gt;350,"218",IF(C20&gt;250,"201",IF(C20&gt;174,"174",IF(C20&gt;150,C20,IF(C20&gt;129,"129",IF(C20&gt;100,C20,IF(C20&gt;95,"95",IF(C20&lt;96,C20," "))))))))</f>
        <v>0</v>
      </c>
      <c r="L20" s="9"/>
      <c r="M20" s="9"/>
      <c r="N20" s="13"/>
      <c r="O20" s="13"/>
    </row>
    <row r="21" spans="2:15" ht="20.45" customHeight="1">
      <c r="B21" s="56" t="s">
        <v>30</v>
      </c>
      <c r="C21" s="57"/>
      <c r="D21" s="58"/>
      <c r="E21" s="58"/>
      <c r="F21" s="58"/>
      <c r="G21" s="59" t="s">
        <v>18</v>
      </c>
      <c r="H21" s="59"/>
      <c r="I21" s="60"/>
      <c r="J21" s="59"/>
      <c r="K21" s="59"/>
      <c r="L21" s="59"/>
      <c r="M21" s="58"/>
      <c r="N21" s="58"/>
      <c r="O21" s="58"/>
    </row>
    <row r="22" spans="2:15" ht="30">
      <c r="B22" s="118" t="s">
        <v>31</v>
      </c>
      <c r="C22" s="30">
        <f>D22*E22*F22</f>
        <v>0</v>
      </c>
      <c r="D22" s="64"/>
      <c r="E22" s="34"/>
      <c r="F22" s="34"/>
      <c r="G22" s="20" t="str">
        <f>IF(C20&gt;0,C22/$C$20," ")</f>
        <v xml:space="preserve"> </v>
      </c>
      <c r="H22" s="19"/>
      <c r="I22" s="119">
        <f>ROUNDUP(J22,0)</f>
        <v>0</v>
      </c>
      <c r="J22" s="38">
        <f>IF(C22&gt;0,$I$20*G22,0)</f>
        <v>0</v>
      </c>
      <c r="K22" s="38" t="str">
        <f t="shared" ref="K22" si="3">IF(C22&gt;0,I22/D22,"0")</f>
        <v>0</v>
      </c>
      <c r="L22" s="38" t="e">
        <f>IF(N22&gt;1,E22/N22/F22,N22)</f>
        <v>#DIV/0!</v>
      </c>
      <c r="M22" s="39">
        <f>F22</f>
        <v>0</v>
      </c>
      <c r="N22" s="37" t="e">
        <f>ROUNDUP(K22,0)/F22</f>
        <v>#DIV/0!</v>
      </c>
      <c r="O22" s="37" t="e">
        <f>ROUND(N22,0)</f>
        <v>#DIV/0!</v>
      </c>
    </row>
    <row r="23" spans="2:15" ht="19.899999999999999" customHeight="1">
      <c r="B23" s="52" t="s">
        <v>32</v>
      </c>
      <c r="C23" s="32"/>
      <c r="D23" s="36"/>
      <c r="E23" s="62"/>
      <c r="F23" s="43"/>
      <c r="G23" s="20"/>
      <c r="H23" s="43"/>
      <c r="I23" s="36"/>
      <c r="J23" s="20"/>
      <c r="K23" s="20"/>
      <c r="L23" s="20"/>
      <c r="M23" s="43"/>
      <c r="N23" s="36"/>
      <c r="O23" s="36"/>
    </row>
    <row r="24" spans="2:15" ht="30">
      <c r="B24" s="118" t="s">
        <v>33</v>
      </c>
      <c r="C24" s="30">
        <f t="shared" ref="C24" si="4">D24*E24*F24</f>
        <v>0</v>
      </c>
      <c r="D24" s="64"/>
      <c r="E24" s="34"/>
      <c r="F24" s="34"/>
      <c r="G24" s="20" t="str">
        <f>IF(C20&gt;0,C24/$C$20," ")</f>
        <v xml:space="preserve"> </v>
      </c>
      <c r="H24" s="19"/>
      <c r="I24" s="119">
        <f t="shared" ref="I24" si="5">ROUNDUP(J24,0)</f>
        <v>0</v>
      </c>
      <c r="J24" s="38">
        <f>IF(C24&gt;0,$I$20*G24,0)</f>
        <v>0</v>
      </c>
      <c r="K24" s="38" t="str">
        <f t="shared" ref="K24" si="6">IF(C24&gt;0,I24/D24,"0")</f>
        <v>0</v>
      </c>
      <c r="L24" s="38" t="e">
        <f t="shared" ref="L24" si="7">IF(N24&gt;1,E24/N24/F24,N24)</f>
        <v>#DIV/0!</v>
      </c>
      <c r="M24" s="39">
        <f t="shared" ref="M24" si="8">F24</f>
        <v>0</v>
      </c>
      <c r="N24" s="37" t="e">
        <f t="shared" ref="N24" si="9">ROUNDUP(K24,0)/F24</f>
        <v>#DIV/0!</v>
      </c>
      <c r="O24" s="37" t="e">
        <f t="shared" ref="O24" si="10">ROUND(N24,0)</f>
        <v>#DIV/0!</v>
      </c>
    </row>
    <row r="25" spans="2:15">
      <c r="G25" s="17"/>
      <c r="I25" s="18"/>
      <c r="J25" s="18"/>
      <c r="K25" s="18"/>
    </row>
  </sheetData>
  <sheetProtection algorithmName="SHA-512" hashValue="nf5uldCvqlp452gvXdqRpXM4nNrPcQPYI8B+ddYGtKkGaQFKPX5HfE4InNht+AGfXRoUcRwxKRbYlU7nz4NW9Q==" saltValue="w973H8sitmDsAUNP39f6rA==" spinCount="100000" sheet="1" objects="1" scenarios="1"/>
  <mergeCells count="3">
    <mergeCell ref="B2:O2"/>
    <mergeCell ref="C4:D4"/>
    <mergeCell ref="I4:O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94"/>
  <sheetViews>
    <sheetView topLeftCell="A72" zoomScaleNormal="100" workbookViewId="0">
      <selection activeCell="I94" sqref="I94"/>
    </sheetView>
  </sheetViews>
  <sheetFormatPr defaultColWidth="8.7109375" defaultRowHeight="12.75"/>
  <cols>
    <col min="1" max="1" width="24.5703125" customWidth="1"/>
    <col min="2" max="2" width="8.7109375" customWidth="1"/>
    <col min="3" max="3" width="9.7109375" customWidth="1"/>
    <col min="4" max="4" width="9.85546875" customWidth="1"/>
    <col min="5" max="5" width="8.7109375" customWidth="1"/>
    <col min="7" max="7" width="8.7109375" customWidth="1"/>
    <col min="8" max="8" width="0" hidden="1" customWidth="1"/>
    <col min="9" max="9" width="10.140625" customWidth="1"/>
    <col min="10" max="10" width="8.7109375" hidden="1" customWidth="1"/>
    <col min="11" max="11" width="0" hidden="1" customWidth="1"/>
    <col min="12" max="12" width="11.28515625" hidden="1" customWidth="1"/>
    <col min="13" max="13" width="13.7109375" customWidth="1"/>
    <col min="14" max="14" width="14.28515625" customWidth="1"/>
    <col min="15" max="15" width="11.85546875" customWidth="1"/>
  </cols>
  <sheetData>
    <row r="1" spans="1:6" ht="42.75">
      <c r="B1" s="73" t="s">
        <v>34</v>
      </c>
      <c r="C1" s="73" t="s">
        <v>35</v>
      </c>
      <c r="D1" s="73" t="s">
        <v>36</v>
      </c>
      <c r="E1" s="73" t="s">
        <v>37</v>
      </c>
      <c r="F1" s="77"/>
    </row>
    <row r="2" spans="1:6" ht="20.45" customHeight="1">
      <c r="A2" s="72" t="s">
        <v>38</v>
      </c>
      <c r="C2" s="74"/>
      <c r="D2" s="74"/>
      <c r="E2" s="74"/>
    </row>
    <row r="3" spans="1:6">
      <c r="A3" t="s">
        <v>39</v>
      </c>
      <c r="B3" s="74">
        <v>180</v>
      </c>
      <c r="C3" s="74">
        <v>1</v>
      </c>
      <c r="D3" s="74">
        <v>30</v>
      </c>
      <c r="E3" s="74">
        <v>6</v>
      </c>
    </row>
    <row r="4" spans="1:6">
      <c r="A4" t="s">
        <v>40</v>
      </c>
      <c r="B4" s="74">
        <v>180</v>
      </c>
      <c r="C4" s="74">
        <v>1</v>
      </c>
      <c r="D4" s="74">
        <v>30</v>
      </c>
      <c r="E4" s="74">
        <v>6</v>
      </c>
    </row>
    <row r="5" spans="1:6">
      <c r="A5" t="s">
        <v>41</v>
      </c>
      <c r="B5" s="74">
        <v>180</v>
      </c>
      <c r="C5" s="74">
        <v>1</v>
      </c>
      <c r="D5" s="74">
        <v>30</v>
      </c>
      <c r="E5" s="74">
        <v>6</v>
      </c>
    </row>
    <row r="6" spans="1:6">
      <c r="A6" t="s">
        <v>42</v>
      </c>
      <c r="B6" s="74">
        <v>180</v>
      </c>
      <c r="C6" s="74">
        <v>1</v>
      </c>
      <c r="D6" s="74">
        <v>30</v>
      </c>
      <c r="E6" s="74">
        <v>6</v>
      </c>
    </row>
    <row r="7" spans="1:6">
      <c r="A7" t="s">
        <v>43</v>
      </c>
      <c r="B7" s="74">
        <v>180</v>
      </c>
      <c r="C7" s="74">
        <v>1</v>
      </c>
      <c r="D7" s="74">
        <v>30</v>
      </c>
      <c r="E7" s="74">
        <v>6</v>
      </c>
    </row>
    <row r="8" spans="1:6">
      <c r="A8" t="s">
        <v>44</v>
      </c>
      <c r="B8" s="74">
        <v>180</v>
      </c>
      <c r="C8" s="74">
        <v>1</v>
      </c>
      <c r="D8" s="74">
        <v>30</v>
      </c>
      <c r="E8" s="74">
        <v>6</v>
      </c>
    </row>
    <row r="9" spans="1:6">
      <c r="A9" t="s">
        <v>45</v>
      </c>
      <c r="B9" s="74">
        <v>180</v>
      </c>
      <c r="C9" s="74">
        <v>1</v>
      </c>
      <c r="D9" s="74">
        <v>30</v>
      </c>
      <c r="E9" s="74">
        <v>6</v>
      </c>
    </row>
    <row r="10" spans="1:6">
      <c r="A10" t="s">
        <v>46</v>
      </c>
      <c r="B10" s="74">
        <v>330</v>
      </c>
      <c r="C10" s="74">
        <v>1</v>
      </c>
      <c r="D10" s="74">
        <v>55</v>
      </c>
      <c r="E10" s="74">
        <v>6</v>
      </c>
    </row>
    <row r="11" spans="1:6">
      <c r="A11" s="75"/>
      <c r="B11" s="76">
        <f>SUM(B3:B10)</f>
        <v>1590</v>
      </c>
      <c r="C11" s="76"/>
      <c r="D11" s="76"/>
      <c r="E11" s="76"/>
    </row>
    <row r="12" spans="1:6" ht="14.25">
      <c r="A12" s="72" t="s">
        <v>47</v>
      </c>
      <c r="C12" s="74"/>
      <c r="D12" s="74"/>
      <c r="E12" s="74"/>
    </row>
    <row r="13" spans="1:6">
      <c r="A13" t="s">
        <v>39</v>
      </c>
      <c r="B13" s="74">
        <v>460</v>
      </c>
      <c r="C13" s="74">
        <v>1</v>
      </c>
      <c r="D13" s="74" t="s">
        <v>48</v>
      </c>
      <c r="E13" s="74">
        <v>1</v>
      </c>
    </row>
    <row r="14" spans="1:6">
      <c r="A14" t="s">
        <v>40</v>
      </c>
      <c r="B14" s="74">
        <v>460</v>
      </c>
      <c r="C14" s="74">
        <v>1</v>
      </c>
      <c r="D14" s="74" t="s">
        <v>48</v>
      </c>
      <c r="E14" s="74">
        <v>1</v>
      </c>
    </row>
    <row r="15" spans="1:6">
      <c r="A15" t="s">
        <v>41</v>
      </c>
      <c r="B15" s="74">
        <v>270</v>
      </c>
      <c r="C15" s="74">
        <v>1</v>
      </c>
      <c r="D15" s="74" t="s">
        <v>48</v>
      </c>
      <c r="E15" s="74">
        <v>1</v>
      </c>
    </row>
    <row r="16" spans="1:6">
      <c r="A16" t="s">
        <v>42</v>
      </c>
      <c r="B16" s="74">
        <v>270</v>
      </c>
      <c r="C16" s="74">
        <v>1</v>
      </c>
      <c r="D16" s="74" t="s">
        <v>48</v>
      </c>
      <c r="E16" s="74">
        <v>1</v>
      </c>
    </row>
    <row r="17" spans="1:12">
      <c r="A17" s="75"/>
      <c r="B17" s="76">
        <f>SUM(B13:B16)</f>
        <v>1460</v>
      </c>
      <c r="C17" s="76"/>
      <c r="D17" s="76"/>
      <c r="E17" s="76"/>
    </row>
    <row r="18" spans="1:12" ht="14.25">
      <c r="A18" s="72" t="s">
        <v>49</v>
      </c>
      <c r="C18" s="74"/>
      <c r="D18" s="74"/>
      <c r="E18" s="74"/>
    </row>
    <row r="19" spans="1:12">
      <c r="A19" t="s">
        <v>39</v>
      </c>
      <c r="B19" s="74">
        <f>C19*D19</f>
        <v>126</v>
      </c>
      <c r="C19" s="74">
        <v>7</v>
      </c>
      <c r="D19" s="74">
        <v>18</v>
      </c>
      <c r="E19" s="74">
        <v>1</v>
      </c>
    </row>
    <row r="20" spans="1:12">
      <c r="A20" t="s">
        <v>40</v>
      </c>
      <c r="B20" s="74">
        <f t="shared" ref="B20:B22" si="0">C20*D20</f>
        <v>144</v>
      </c>
      <c r="C20" s="74">
        <v>8</v>
      </c>
      <c r="D20" s="74">
        <v>18</v>
      </c>
      <c r="E20" s="74">
        <v>1</v>
      </c>
    </row>
    <row r="21" spans="1:12">
      <c r="A21" t="s">
        <v>41</v>
      </c>
      <c r="B21" s="74">
        <f t="shared" si="0"/>
        <v>216</v>
      </c>
      <c r="C21" s="74">
        <v>6</v>
      </c>
      <c r="D21" s="74">
        <v>36</v>
      </c>
      <c r="E21" s="74">
        <v>1</v>
      </c>
    </row>
    <row r="22" spans="1:12">
      <c r="A22" t="s">
        <v>42</v>
      </c>
      <c r="B22" s="74">
        <f t="shared" si="0"/>
        <v>216</v>
      </c>
      <c r="C22" s="74">
        <v>6</v>
      </c>
      <c r="D22" s="74">
        <v>36</v>
      </c>
      <c r="E22" s="74">
        <v>1</v>
      </c>
    </row>
    <row r="23" spans="1:12">
      <c r="A23" s="75"/>
      <c r="B23" s="76">
        <f>SUM(B19:B22)</f>
        <v>702</v>
      </c>
      <c r="C23" s="76"/>
      <c r="D23" s="76"/>
      <c r="E23" s="76"/>
      <c r="H23" s="130" t="s">
        <v>50</v>
      </c>
      <c r="I23" s="131"/>
    </row>
    <row r="24" spans="1:12" ht="14.25">
      <c r="A24" s="72" t="s">
        <v>51</v>
      </c>
      <c r="H24" s="132"/>
      <c r="I24" s="133"/>
    </row>
    <row r="25" spans="1:12">
      <c r="B25" s="74">
        <v>5</v>
      </c>
      <c r="C25" s="74">
        <v>1</v>
      </c>
      <c r="D25" s="74" t="s">
        <v>48</v>
      </c>
      <c r="E25" s="74">
        <v>1</v>
      </c>
      <c r="H25" s="132"/>
      <c r="I25" s="133"/>
    </row>
    <row r="26" spans="1:12">
      <c r="H26" s="132"/>
      <c r="I26" s="133"/>
    </row>
    <row r="27" spans="1:12">
      <c r="H27" s="134"/>
      <c r="I27" s="135"/>
    </row>
    <row r="29" spans="1:12">
      <c r="B29" s="136" t="s">
        <v>52</v>
      </c>
      <c r="C29" s="131"/>
      <c r="E29" s="136" t="s">
        <v>53</v>
      </c>
      <c r="F29" s="131"/>
      <c r="H29" s="136" t="s">
        <v>54</v>
      </c>
      <c r="I29" s="131"/>
      <c r="K29" s="136" t="s">
        <v>55</v>
      </c>
      <c r="L29" s="131"/>
    </row>
    <row r="30" spans="1:12">
      <c r="B30" s="132"/>
      <c r="C30" s="133"/>
      <c r="E30" s="132"/>
      <c r="F30" s="133"/>
      <c r="H30" s="132"/>
      <c r="I30" s="133"/>
      <c r="K30" s="132"/>
      <c r="L30" s="133"/>
    </row>
    <row r="31" spans="1:12">
      <c r="B31" s="132"/>
      <c r="C31" s="133"/>
      <c r="E31" s="132"/>
      <c r="F31" s="133"/>
      <c r="H31" s="132"/>
      <c r="I31" s="133"/>
      <c r="K31" s="132"/>
      <c r="L31" s="133"/>
    </row>
    <row r="32" spans="1:12">
      <c r="B32" s="132"/>
      <c r="C32" s="133"/>
      <c r="E32" s="132"/>
      <c r="F32" s="133"/>
      <c r="H32" s="132"/>
      <c r="I32" s="133"/>
      <c r="K32" s="132"/>
      <c r="L32" s="133"/>
    </row>
    <row r="33" spans="2:12">
      <c r="B33" s="132"/>
      <c r="C33" s="133"/>
      <c r="E33" s="132"/>
      <c r="F33" s="133"/>
      <c r="H33" s="132"/>
      <c r="I33" s="133"/>
      <c r="K33" s="132"/>
      <c r="L33" s="133"/>
    </row>
    <row r="34" spans="2:12">
      <c r="B34" s="132"/>
      <c r="C34" s="133"/>
      <c r="E34" s="132"/>
      <c r="F34" s="133"/>
      <c r="H34" s="132"/>
      <c r="I34" s="133"/>
      <c r="K34" s="132"/>
      <c r="L34" s="133"/>
    </row>
    <row r="35" spans="2:12">
      <c r="B35" s="132"/>
      <c r="C35" s="133"/>
      <c r="E35" s="132"/>
      <c r="F35" s="133"/>
      <c r="H35" s="132"/>
      <c r="I35" s="133"/>
      <c r="K35" s="132"/>
      <c r="L35" s="133"/>
    </row>
    <row r="36" spans="2:12">
      <c r="B36" s="132"/>
      <c r="C36" s="133"/>
      <c r="E36" s="132"/>
      <c r="F36" s="133"/>
      <c r="H36" s="132"/>
      <c r="I36" s="133"/>
      <c r="K36" s="132"/>
      <c r="L36" s="133"/>
    </row>
    <row r="37" spans="2:12">
      <c r="B37" s="132"/>
      <c r="C37" s="133"/>
      <c r="E37" s="132"/>
      <c r="F37" s="133"/>
      <c r="H37" s="132"/>
      <c r="I37" s="133"/>
      <c r="K37" s="132"/>
      <c r="L37" s="133"/>
    </row>
    <row r="38" spans="2:12">
      <c r="B38" s="134"/>
      <c r="C38" s="135"/>
      <c r="E38" s="134"/>
      <c r="F38" s="135"/>
      <c r="H38" s="134"/>
      <c r="I38" s="135"/>
      <c r="K38" s="134"/>
      <c r="L38" s="135"/>
    </row>
    <row r="40" spans="2:12">
      <c r="B40" s="136" t="s">
        <v>56</v>
      </c>
      <c r="C40" s="131"/>
      <c r="E40" s="136" t="s">
        <v>57</v>
      </c>
      <c r="F40" s="131"/>
      <c r="H40" s="136" t="s">
        <v>58</v>
      </c>
      <c r="I40" s="131"/>
      <c r="K40" s="136" t="s">
        <v>59</v>
      </c>
      <c r="L40" s="131"/>
    </row>
    <row r="41" spans="2:12">
      <c r="B41" s="132"/>
      <c r="C41" s="133"/>
      <c r="E41" s="132"/>
      <c r="F41" s="133"/>
      <c r="H41" s="132"/>
      <c r="I41" s="133"/>
      <c r="K41" s="132"/>
      <c r="L41" s="133"/>
    </row>
    <row r="42" spans="2:12">
      <c r="B42" s="132"/>
      <c r="C42" s="133"/>
      <c r="E42" s="132"/>
      <c r="F42" s="133"/>
      <c r="H42" s="132"/>
      <c r="I42" s="133"/>
      <c r="K42" s="132"/>
      <c r="L42" s="133"/>
    </row>
    <row r="43" spans="2:12">
      <c r="B43" s="132"/>
      <c r="C43" s="133"/>
      <c r="E43" s="132"/>
      <c r="F43" s="133"/>
      <c r="H43" s="132"/>
      <c r="I43" s="133"/>
      <c r="K43" s="132"/>
      <c r="L43" s="133"/>
    </row>
    <row r="44" spans="2:12">
      <c r="B44" s="132"/>
      <c r="C44" s="133"/>
      <c r="E44" s="132"/>
      <c r="F44" s="133"/>
      <c r="H44" s="132"/>
      <c r="I44" s="133"/>
      <c r="K44" s="132"/>
      <c r="L44" s="133"/>
    </row>
    <row r="45" spans="2:12">
      <c r="B45" s="132"/>
      <c r="C45" s="133"/>
      <c r="E45" s="132"/>
      <c r="F45" s="133"/>
      <c r="H45" s="132"/>
      <c r="I45" s="133"/>
      <c r="K45" s="132"/>
      <c r="L45" s="133"/>
    </row>
    <row r="46" spans="2:12">
      <c r="B46" s="132"/>
      <c r="C46" s="133"/>
      <c r="E46" s="132"/>
      <c r="F46" s="133"/>
      <c r="H46" s="132"/>
      <c r="I46" s="133"/>
      <c r="K46" s="132"/>
      <c r="L46" s="133"/>
    </row>
    <row r="47" spans="2:12">
      <c r="B47" s="132"/>
      <c r="C47" s="133"/>
      <c r="E47" s="132"/>
      <c r="F47" s="133"/>
      <c r="H47" s="132"/>
      <c r="I47" s="133"/>
      <c r="K47" s="132"/>
      <c r="L47" s="133"/>
    </row>
    <row r="48" spans="2:12">
      <c r="B48" s="132"/>
      <c r="C48" s="133"/>
      <c r="E48" s="132"/>
      <c r="F48" s="133"/>
      <c r="H48" s="132"/>
      <c r="I48" s="133"/>
      <c r="K48" s="132"/>
      <c r="L48" s="133"/>
    </row>
    <row r="49" spans="1:13">
      <c r="B49" s="134"/>
      <c r="C49" s="135"/>
      <c r="E49" s="134"/>
      <c r="F49" s="135"/>
      <c r="H49" s="134"/>
      <c r="I49" s="135"/>
      <c r="K49" s="134"/>
      <c r="L49" s="135"/>
    </row>
    <row r="51" spans="1:13">
      <c r="B51" s="136" t="s">
        <v>60</v>
      </c>
      <c r="C51" s="131"/>
      <c r="E51" s="136" t="s">
        <v>61</v>
      </c>
      <c r="F51" s="131"/>
      <c r="H51" s="136" t="s">
        <v>62</v>
      </c>
      <c r="I51" s="131"/>
      <c r="K51" s="136" t="s">
        <v>63</v>
      </c>
      <c r="L51" s="131"/>
    </row>
    <row r="52" spans="1:13">
      <c r="B52" s="132"/>
      <c r="C52" s="133"/>
      <c r="E52" s="132"/>
      <c r="F52" s="133"/>
      <c r="H52" s="132"/>
      <c r="I52" s="133"/>
      <c r="K52" s="132"/>
      <c r="L52" s="133"/>
    </row>
    <row r="53" spans="1:13">
      <c r="B53" s="132"/>
      <c r="C53" s="133"/>
      <c r="E53" s="132"/>
      <c r="F53" s="133"/>
      <c r="H53" s="132"/>
      <c r="I53" s="133"/>
      <c r="K53" s="132"/>
      <c r="L53" s="133"/>
    </row>
    <row r="54" spans="1:13">
      <c r="B54" s="132"/>
      <c r="C54" s="133"/>
      <c r="E54" s="132"/>
      <c r="F54" s="133"/>
      <c r="H54" s="132"/>
      <c r="I54" s="133"/>
      <c r="K54" s="132"/>
      <c r="L54" s="133"/>
    </row>
    <row r="55" spans="1:13">
      <c r="B55" s="132"/>
      <c r="C55" s="133"/>
      <c r="E55" s="132"/>
      <c r="F55" s="133"/>
      <c r="H55" s="132"/>
      <c r="I55" s="133"/>
      <c r="K55" s="132"/>
      <c r="L55" s="133"/>
    </row>
    <row r="56" spans="1:13">
      <c r="B56" s="132"/>
      <c r="C56" s="133"/>
      <c r="E56" s="132"/>
      <c r="F56" s="133"/>
      <c r="H56" s="132"/>
      <c r="I56" s="133"/>
      <c r="K56" s="132"/>
      <c r="L56" s="133"/>
    </row>
    <row r="57" spans="1:13">
      <c r="B57" s="132"/>
      <c r="C57" s="133"/>
      <c r="E57" s="132"/>
      <c r="F57" s="133"/>
      <c r="H57" s="132"/>
      <c r="I57" s="133"/>
      <c r="K57" s="132"/>
      <c r="L57" s="133"/>
    </row>
    <row r="58" spans="1:13">
      <c r="B58" s="132"/>
      <c r="C58" s="133"/>
      <c r="E58" s="132"/>
      <c r="F58" s="133"/>
      <c r="H58" s="132"/>
      <c r="I58" s="133"/>
      <c r="K58" s="132"/>
      <c r="L58" s="133"/>
    </row>
    <row r="59" spans="1:13" ht="15">
      <c r="A59" s="1"/>
      <c r="B59" s="132"/>
      <c r="C59" s="133"/>
      <c r="D59" s="78"/>
      <c r="E59" s="132"/>
      <c r="F59" s="133"/>
      <c r="G59" s="79"/>
      <c r="H59" s="132"/>
      <c r="I59" s="133"/>
      <c r="J59" s="1"/>
      <c r="K59" s="132"/>
      <c r="L59" s="133"/>
      <c r="M59" s="1"/>
    </row>
    <row r="60" spans="1:13" ht="15">
      <c r="A60" s="1"/>
      <c r="B60" s="134"/>
      <c r="C60" s="135"/>
      <c r="D60" s="1"/>
      <c r="E60" s="134"/>
      <c r="F60" s="135"/>
      <c r="G60" s="1"/>
      <c r="H60" s="134"/>
      <c r="I60" s="135"/>
      <c r="J60" s="1"/>
      <c r="K60" s="134"/>
      <c r="L60" s="135"/>
      <c r="M60" s="1"/>
    </row>
    <row r="62" spans="1:13">
      <c r="B62" s="136" t="s">
        <v>64</v>
      </c>
      <c r="C62" s="131"/>
      <c r="E62" s="136" t="s">
        <v>65</v>
      </c>
      <c r="F62" s="131"/>
      <c r="H62" s="136" t="s">
        <v>66</v>
      </c>
      <c r="I62" s="131"/>
      <c r="K62" s="136" t="s">
        <v>67</v>
      </c>
      <c r="L62" s="131"/>
    </row>
    <row r="63" spans="1:13">
      <c r="B63" s="132"/>
      <c r="C63" s="133"/>
      <c r="E63" s="132"/>
      <c r="F63" s="133"/>
      <c r="H63" s="132"/>
      <c r="I63" s="133"/>
      <c r="K63" s="132"/>
      <c r="L63" s="133"/>
    </row>
    <row r="64" spans="1:13">
      <c r="B64" s="132"/>
      <c r="C64" s="133"/>
      <c r="E64" s="132"/>
      <c r="F64" s="133"/>
      <c r="H64" s="132"/>
      <c r="I64" s="133"/>
      <c r="K64" s="132"/>
      <c r="L64" s="133"/>
    </row>
    <row r="65" spans="1:15">
      <c r="B65" s="132"/>
      <c r="C65" s="133"/>
      <c r="E65" s="132"/>
      <c r="F65" s="133"/>
      <c r="H65" s="132"/>
      <c r="I65" s="133"/>
      <c r="K65" s="132"/>
      <c r="L65" s="133"/>
    </row>
    <row r="66" spans="1:15">
      <c r="B66" s="132"/>
      <c r="C66" s="133"/>
      <c r="E66" s="132"/>
      <c r="F66" s="133"/>
      <c r="H66" s="132"/>
      <c r="I66" s="133"/>
      <c r="K66" s="132"/>
      <c r="L66" s="133"/>
    </row>
    <row r="67" spans="1:15">
      <c r="B67" s="132"/>
      <c r="C67" s="133"/>
      <c r="E67" s="132"/>
      <c r="F67" s="133"/>
      <c r="H67" s="132"/>
      <c r="I67" s="133"/>
      <c r="K67" s="132"/>
      <c r="L67" s="133"/>
    </row>
    <row r="68" spans="1:15">
      <c r="B68" s="132"/>
      <c r="C68" s="133"/>
      <c r="E68" s="132"/>
      <c r="F68" s="133"/>
      <c r="H68" s="132"/>
      <c r="I68" s="133"/>
      <c r="K68" s="132"/>
      <c r="L68" s="133"/>
    </row>
    <row r="69" spans="1:15">
      <c r="B69" s="132"/>
      <c r="C69" s="133"/>
      <c r="E69" s="132"/>
      <c r="F69" s="133"/>
      <c r="H69" s="132"/>
      <c r="I69" s="133"/>
      <c r="K69" s="132"/>
      <c r="L69" s="133"/>
    </row>
    <row r="70" spans="1:15">
      <c r="B70" s="132"/>
      <c r="C70" s="133"/>
      <c r="E70" s="132"/>
      <c r="F70" s="133"/>
      <c r="H70" s="132"/>
      <c r="I70" s="133"/>
      <c r="K70" s="132"/>
      <c r="L70" s="133"/>
    </row>
    <row r="71" spans="1:15">
      <c r="B71" s="134"/>
      <c r="C71" s="135"/>
      <c r="E71" s="134"/>
      <c r="F71" s="135"/>
      <c r="H71" s="134"/>
      <c r="I71" s="135"/>
      <c r="K71" s="134"/>
      <c r="L71" s="135"/>
    </row>
    <row r="75" spans="1:15" ht="15">
      <c r="A75" s="1"/>
      <c r="B75" s="2"/>
      <c r="C75" s="1"/>
      <c r="D75" s="1"/>
      <c r="E75" s="1"/>
      <c r="F75" s="1"/>
      <c r="G75" s="1"/>
      <c r="H75" s="1"/>
      <c r="I75" s="1"/>
      <c r="J75" s="1"/>
      <c r="K75" s="1"/>
      <c r="L75" s="1"/>
      <c r="M75" s="1"/>
      <c r="N75" s="1"/>
      <c r="O75" s="1"/>
    </row>
    <row r="76" spans="1:15" ht="20.25">
      <c r="A76" s="1"/>
      <c r="B76" s="129" t="s">
        <v>68</v>
      </c>
      <c r="C76" s="129"/>
      <c r="D76" s="129"/>
      <c r="E76" s="129"/>
      <c r="F76" s="129"/>
      <c r="G76" s="129"/>
      <c r="H76" s="129"/>
      <c r="I76" s="129"/>
      <c r="J76" s="129"/>
      <c r="K76" s="129"/>
      <c r="L76" s="129"/>
      <c r="M76" s="129"/>
      <c r="N76" s="129"/>
      <c r="O76" s="129"/>
    </row>
    <row r="77" spans="1:15" ht="15">
      <c r="A77" s="1"/>
      <c r="B77" s="2"/>
      <c r="C77" s="1"/>
      <c r="D77" s="1"/>
      <c r="E77" s="1"/>
      <c r="F77" s="1"/>
      <c r="G77" s="1"/>
      <c r="H77" s="1"/>
      <c r="I77" s="1" t="s">
        <v>3</v>
      </c>
      <c r="J77" s="1"/>
      <c r="K77" s="1"/>
      <c r="L77" s="1"/>
      <c r="M77" s="1"/>
      <c r="N77" s="1" t="s">
        <v>4</v>
      </c>
      <c r="O77" s="1" t="s">
        <v>69</v>
      </c>
    </row>
    <row r="78" spans="1:15" ht="15.4" thickBot="1">
      <c r="A78" s="4"/>
      <c r="B78" s="3"/>
      <c r="C78" s="137"/>
      <c r="D78" s="137"/>
      <c r="E78" s="94"/>
      <c r="F78" s="4"/>
      <c r="G78" s="4"/>
      <c r="H78" s="4"/>
      <c r="I78" s="128" t="s">
        <v>7</v>
      </c>
      <c r="J78" s="128"/>
      <c r="K78" s="128"/>
      <c r="L78" s="128"/>
      <c r="M78" s="128"/>
      <c r="N78" s="128"/>
      <c r="O78" s="128"/>
    </row>
    <row r="79" spans="1:15" ht="90.75" thickTop="1" thickBot="1">
      <c r="A79" s="1"/>
      <c r="B79" s="48" t="s">
        <v>8</v>
      </c>
      <c r="C79" s="49">
        <f>C80</f>
        <v>3757</v>
      </c>
      <c r="D79" s="50" t="s">
        <v>9</v>
      </c>
      <c r="E79" s="50" t="s">
        <v>10</v>
      </c>
      <c r="F79" s="97" t="s">
        <v>11</v>
      </c>
      <c r="G79" s="1"/>
      <c r="H79" s="49"/>
      <c r="I79" s="50" t="s">
        <v>12</v>
      </c>
      <c r="J79" s="50"/>
      <c r="K79" s="50"/>
      <c r="L79" s="50"/>
      <c r="M79" s="97" t="s">
        <v>13</v>
      </c>
      <c r="N79" s="114" t="s">
        <v>14</v>
      </c>
      <c r="O79" s="114" t="s">
        <v>15</v>
      </c>
    </row>
    <row r="80" spans="1:15" ht="15.4" thickBot="1">
      <c r="A80" s="5"/>
      <c r="B80" s="100" t="s">
        <v>16</v>
      </c>
      <c r="C80" s="5">
        <f>C82+C83+C84+C85+C88+C89+ C91+C92</f>
        <v>3757</v>
      </c>
      <c r="D80" s="5"/>
      <c r="E80" s="5"/>
      <c r="F80" s="5"/>
      <c r="G80" s="101"/>
      <c r="H80" s="5"/>
      <c r="I80" s="22" t="str">
        <f>IF(C80&gt;5000,"596",J80)</f>
        <v>555</v>
      </c>
      <c r="J80" s="22" t="str">
        <f>IF(C80&gt;4000,"563",IF(C80&gt;3000,"555",IF(C80&gt;2000,"542",IF(C80&gt;1000,"517",IF(C80&gt;800,"450",IF(C80&gt;700,"421",IF(C80&gt;600,"405",IF(C80&gt;450,"378",K80))))))))</f>
        <v>555</v>
      </c>
      <c r="K80" s="22" t="str">
        <f>IF(C80&gt;350,"310",IF(C80&gt;254,"254",IF(C80&gt;250,C80,IF(C80&gt;190,"190",IF(C80&gt;150,C80,IF(C80&gt;150,"150",IF(C80&lt;151,C80," ")))))))</f>
        <v>310</v>
      </c>
      <c r="L80" s="5"/>
      <c r="M80" s="5"/>
      <c r="N80" s="5"/>
      <c r="O80" s="5"/>
    </row>
    <row r="81" spans="1:15" ht="15">
      <c r="A81" s="5"/>
      <c r="B81" s="26" t="s">
        <v>17</v>
      </c>
      <c r="C81" s="5"/>
      <c r="D81" s="5"/>
      <c r="E81" s="5"/>
      <c r="F81" s="5"/>
      <c r="G81" s="5" t="s">
        <v>18</v>
      </c>
      <c r="H81" s="5"/>
      <c r="I81" s="5"/>
      <c r="J81" s="5"/>
      <c r="K81" s="5"/>
      <c r="L81" s="5"/>
      <c r="M81" s="5"/>
      <c r="N81" s="5"/>
      <c r="O81" s="5"/>
    </row>
    <row r="82" spans="1:15" ht="15">
      <c r="A82" s="5"/>
      <c r="B82" s="27" t="s">
        <v>19</v>
      </c>
      <c r="C82" s="30">
        <f>E82</f>
        <v>1460</v>
      </c>
      <c r="D82" s="11"/>
      <c r="E82" s="31">
        <v>1460</v>
      </c>
      <c r="F82" s="5"/>
      <c r="G82" s="20">
        <f>IF(C80&gt;0,C82/$C$80," ")</f>
        <v>0.388607931860527</v>
      </c>
      <c r="H82" s="5"/>
      <c r="I82" s="37">
        <f>ROUNDUP(J82,0)</f>
        <v>216</v>
      </c>
      <c r="J82" s="38">
        <f>IF(C82&gt;0,$I$80*G82,0)</f>
        <v>215.67740218259249</v>
      </c>
      <c r="K82" s="30"/>
      <c r="L82" s="30">
        <f>IF(C82&gt;1,C82/I82,C82)</f>
        <v>6.7592592592592595</v>
      </c>
      <c r="M82" s="39" t="s">
        <v>20</v>
      </c>
      <c r="N82" s="30"/>
      <c r="O82" s="37">
        <f>ROUND(L82,0)</f>
        <v>7</v>
      </c>
    </row>
    <row r="83" spans="1:15" ht="15">
      <c r="A83" s="5"/>
      <c r="B83" s="27" t="s">
        <v>21</v>
      </c>
      <c r="C83" s="30">
        <f>D83*E83*F83</f>
        <v>1260</v>
      </c>
      <c r="D83" s="64">
        <v>6</v>
      </c>
      <c r="E83" s="31">
        <v>30</v>
      </c>
      <c r="F83" s="31">
        <v>7</v>
      </c>
      <c r="G83" s="20">
        <f>IF(C80&gt;0,C83/$C$80," ")</f>
        <v>0.33537396859196167</v>
      </c>
      <c r="H83" s="5"/>
      <c r="I83" s="37">
        <f>ROUNDUP(J83,0)</f>
        <v>187</v>
      </c>
      <c r="J83" s="38">
        <f>IF(C83&gt;0,$I$80*G83,0)</f>
        <v>186.13255256853873</v>
      </c>
      <c r="K83" s="38">
        <f t="shared" ref="K83:K85" si="1">IF(C83&gt;0,I83/D83,"0")</f>
        <v>31.166666666666668</v>
      </c>
      <c r="L83" s="38">
        <f>IF(N83&gt;1,E83/N83/F83,N83)</f>
        <v>0.9375</v>
      </c>
      <c r="M83" s="39">
        <f>F83</f>
        <v>7</v>
      </c>
      <c r="N83" s="37">
        <f>ROUNDUP(K83,0)/F83</f>
        <v>4.5714285714285712</v>
      </c>
      <c r="O83" s="37">
        <f>ROUND(N83,0)</f>
        <v>5</v>
      </c>
    </row>
    <row r="84" spans="1:15" ht="15">
      <c r="A84" s="5"/>
      <c r="B84" s="27" t="s">
        <v>22</v>
      </c>
      <c r="C84" s="30">
        <f>D84*E84*F84</f>
        <v>330</v>
      </c>
      <c r="D84" s="64">
        <v>6</v>
      </c>
      <c r="E84" s="31">
        <v>55</v>
      </c>
      <c r="F84" s="31">
        <v>1</v>
      </c>
      <c r="G84" s="20">
        <f>IF(C80&gt;0,C84/$C$80," ")</f>
        <v>8.7836039393132823E-2</v>
      </c>
      <c r="H84" s="5"/>
      <c r="I84" s="37">
        <f>ROUNDUP(J84,0)</f>
        <v>49</v>
      </c>
      <c r="J84" s="38">
        <f>IF(C84&gt;0,$I$80*G84,0)</f>
        <v>48.749001863188717</v>
      </c>
      <c r="K84" s="38">
        <f t="shared" si="1"/>
        <v>8.1666666666666661</v>
      </c>
      <c r="L84" s="38">
        <f>IF(N84&gt;1,E84/N84/F84,N84)</f>
        <v>6.1111111111111107</v>
      </c>
      <c r="M84" s="39">
        <f>F84</f>
        <v>1</v>
      </c>
      <c r="N84" s="37">
        <f>ROUNDUP(K84,0)/F84</f>
        <v>9</v>
      </c>
      <c r="O84" s="37">
        <f>ROUND(N84,0)</f>
        <v>9</v>
      </c>
    </row>
    <row r="85" spans="1:15" ht="15">
      <c r="A85" s="5"/>
      <c r="B85" s="27" t="s">
        <v>22</v>
      </c>
      <c r="C85" s="30">
        <f>D85*E85*F85</f>
        <v>0</v>
      </c>
      <c r="D85" s="64"/>
      <c r="E85" s="31"/>
      <c r="F85" s="31"/>
      <c r="G85" s="20">
        <f>IF(C80&gt;0,C85/$C$80," ")</f>
        <v>0</v>
      </c>
      <c r="H85" s="5"/>
      <c r="I85" s="37">
        <f>ROUNDUP(J85,0)</f>
        <v>0</v>
      </c>
      <c r="J85" s="38">
        <f>IF(C85&gt;0,$I$80*G85,0)</f>
        <v>0</v>
      </c>
      <c r="K85" s="38" t="str">
        <f t="shared" si="1"/>
        <v>0</v>
      </c>
      <c r="L85" s="38" t="e">
        <f>IF(N85&gt;1,E85/N85/F85,N85)</f>
        <v>#DIV/0!</v>
      </c>
      <c r="M85" s="39">
        <f>F85</f>
        <v>0</v>
      </c>
      <c r="N85" s="37" t="e">
        <f>ROUNDUP(K85,0)/F85</f>
        <v>#DIV/0!</v>
      </c>
      <c r="O85" s="37" t="e">
        <f>ROUND(N85,0)</f>
        <v>#DIV/0!</v>
      </c>
    </row>
    <row r="86" spans="1:15" ht="15">
      <c r="A86" s="5"/>
      <c r="B86" s="28"/>
      <c r="C86" s="5"/>
      <c r="D86" s="5"/>
      <c r="E86" s="5"/>
      <c r="F86" s="5"/>
      <c r="G86" s="19"/>
      <c r="H86" s="5"/>
      <c r="I86" s="19"/>
      <c r="J86" s="19"/>
      <c r="K86" s="5"/>
      <c r="L86" s="5"/>
      <c r="M86" s="19"/>
      <c r="N86" s="11"/>
      <c r="O86" s="11"/>
    </row>
    <row r="87" spans="1:15" ht="15">
      <c r="A87" s="5"/>
      <c r="B87" s="26" t="s">
        <v>23</v>
      </c>
      <c r="C87" s="5"/>
      <c r="D87" s="5"/>
      <c r="E87" s="5"/>
      <c r="F87" s="5"/>
      <c r="G87" s="19"/>
      <c r="H87" s="5"/>
      <c r="I87" s="19"/>
      <c r="J87" s="19"/>
      <c r="K87" s="5"/>
      <c r="L87" s="5"/>
      <c r="M87" s="19"/>
      <c r="N87" s="11"/>
      <c r="O87" s="11"/>
    </row>
    <row r="88" spans="1:15" ht="15">
      <c r="A88" s="5"/>
      <c r="B88" s="27" t="s">
        <v>19</v>
      </c>
      <c r="C88" s="30">
        <f>E88</f>
        <v>702</v>
      </c>
      <c r="D88" s="11"/>
      <c r="E88" s="31">
        <v>702</v>
      </c>
      <c r="F88" s="5"/>
      <c r="G88" s="20">
        <f>IF(C80&gt;0,C88/$C$80," ")</f>
        <v>0.18685121107266436</v>
      </c>
      <c r="H88" s="5"/>
      <c r="I88" s="37">
        <f>ROUNDUP(J88,0)</f>
        <v>104</v>
      </c>
      <c r="J88" s="38">
        <f>IF(C88&gt;0,$I$80*G88,0)</f>
        <v>103.70242214532873</v>
      </c>
      <c r="K88" s="30"/>
      <c r="L88" s="30">
        <f>IF(C88&gt;1,C88/I88,C88)</f>
        <v>6.75</v>
      </c>
      <c r="M88" s="39" t="s">
        <v>20</v>
      </c>
      <c r="N88" s="30"/>
      <c r="O88" s="37">
        <f>ROUND(L88,0)</f>
        <v>7</v>
      </c>
    </row>
    <row r="89" spans="1:15" ht="15">
      <c r="A89" s="5"/>
      <c r="B89" s="27" t="s">
        <v>22</v>
      </c>
      <c r="C89" s="30">
        <f>D89*E89*F89</f>
        <v>0</v>
      </c>
      <c r="D89" s="64"/>
      <c r="E89" s="31"/>
      <c r="F89" s="31"/>
      <c r="G89" s="20">
        <f>IF(C80&gt;0,C89/$C$80," ")</f>
        <v>0</v>
      </c>
      <c r="H89" s="5"/>
      <c r="I89" s="37">
        <f>ROUNDUP(J89,0)</f>
        <v>0</v>
      </c>
      <c r="J89" s="38">
        <f>IF(C89&gt;0,$I$80*G89,0)</f>
        <v>0</v>
      </c>
      <c r="K89" s="38" t="str">
        <f t="shared" ref="K89" si="2">IF(C89&gt;0,I89/D89,"0")</f>
        <v>0</v>
      </c>
      <c r="L89" s="38" t="e">
        <f>IF(N89&gt;1,E89/N89/F89,N89)</f>
        <v>#DIV/0!</v>
      </c>
      <c r="M89" s="39">
        <f>F89</f>
        <v>0</v>
      </c>
      <c r="N89" s="37" t="e">
        <f>ROUNDUP(K89,0)/F89</f>
        <v>#DIV/0!</v>
      </c>
      <c r="O89" s="37" t="e">
        <f>ROUND(N89,0)</f>
        <v>#DIV/0!</v>
      </c>
    </row>
    <row r="90" spans="1:15" ht="15">
      <c r="A90" s="5"/>
      <c r="B90" s="27"/>
      <c r="C90" s="5"/>
      <c r="D90" s="5"/>
      <c r="E90" s="5"/>
      <c r="F90" s="5"/>
      <c r="G90" s="19"/>
      <c r="H90" s="5"/>
      <c r="I90" s="19"/>
      <c r="J90" s="19"/>
      <c r="K90" s="5"/>
      <c r="L90" s="5"/>
      <c r="M90" s="19"/>
      <c r="N90" s="11"/>
      <c r="O90" s="11"/>
    </row>
    <row r="91" spans="1:15" ht="15">
      <c r="A91" s="5"/>
      <c r="B91" s="27" t="s">
        <v>24</v>
      </c>
      <c r="C91" s="30">
        <f>E91</f>
        <v>5</v>
      </c>
      <c r="D91" s="11"/>
      <c r="E91" s="31">
        <v>5</v>
      </c>
      <c r="F91" s="5"/>
      <c r="G91" s="20">
        <f>IF(C80&gt;0,C91/$C$80," ")</f>
        <v>1.3308490817141336E-3</v>
      </c>
      <c r="H91" s="5"/>
      <c r="I91" s="37">
        <f>ROUNDUP(J91,0)</f>
        <v>1</v>
      </c>
      <c r="J91" s="38">
        <f>IF(C91&gt;0,$I$80*G91,0)</f>
        <v>0.73862124035134413</v>
      </c>
      <c r="K91" s="30"/>
      <c r="L91" s="30">
        <f>IF(C91&gt;1,C91/I91,C91)</f>
        <v>5</v>
      </c>
      <c r="M91" s="39" t="s">
        <v>20</v>
      </c>
      <c r="N91" s="30"/>
      <c r="O91" s="37">
        <f>ROUND(L91,0)</f>
        <v>5</v>
      </c>
    </row>
    <row r="92" spans="1:15" ht="15">
      <c r="A92" s="5"/>
      <c r="B92" s="27" t="s">
        <v>25</v>
      </c>
      <c r="C92" s="30">
        <f>D92*E92*F92</f>
        <v>0</v>
      </c>
      <c r="D92" s="63"/>
      <c r="E92" s="31"/>
      <c r="F92" s="61"/>
      <c r="G92" s="20">
        <f>IF(C80&gt;0,C92/$C$80," ")</f>
        <v>0</v>
      </c>
      <c r="H92" s="5"/>
      <c r="I92" s="37">
        <f>ROUNDUP(J92,0)</f>
        <v>0</v>
      </c>
      <c r="J92" s="38">
        <f>IF(C92&gt;0,$I$80*G92,0)</f>
        <v>0</v>
      </c>
      <c r="K92" s="38" t="str">
        <f t="shared" ref="K92" si="3">IF(C92&gt;0,I92/D92,"0")</f>
        <v>0</v>
      </c>
      <c r="L92" s="38" t="e">
        <f>IF(N92&gt;1,E92/N92/F92,N92)</f>
        <v>#DIV/0!</v>
      </c>
      <c r="M92" s="39">
        <f>F92</f>
        <v>0</v>
      </c>
      <c r="N92" s="37" t="e">
        <f>ROUNDUP(K92,0)/F92</f>
        <v>#DIV/0!</v>
      </c>
      <c r="O92" s="37" t="e">
        <f>ROUND(N92,0)</f>
        <v>#DIV/0!</v>
      </c>
    </row>
    <row r="93" spans="1:15" ht="15.4" thickBot="1">
      <c r="A93" s="95"/>
      <c r="B93" s="98"/>
      <c r="C93" s="4">
        <f>SUM(C82:C92)</f>
        <v>3757</v>
      </c>
      <c r="D93" s="4"/>
      <c r="E93" s="4"/>
      <c r="F93" s="4"/>
      <c r="G93" s="4"/>
      <c r="H93" s="4"/>
      <c r="I93" s="96">
        <f>SUM(I82:I92)</f>
        <v>557</v>
      </c>
      <c r="J93" s="4"/>
      <c r="K93" s="4"/>
      <c r="L93" s="4"/>
      <c r="M93" s="4"/>
      <c r="N93" s="99"/>
      <c r="O93" s="99"/>
    </row>
    <row r="94" spans="1:15" ht="13.15" thickTop="1"/>
  </sheetData>
  <sheetProtection algorithmName="SHA-512" hashValue="ZLHZKwL0t6KQ0YCLPpTspzCapBjEt5KGVbcng/p8TtBfi1O11egrGZKpcpKFN11Y5BEK4Jj6zVUyMWehjyaX9Q==" saltValue="B+9eASN0Q6HqIrRP5uyPYQ==" spinCount="100000" sheet="1" objects="1" scenarios="1"/>
  <mergeCells count="20">
    <mergeCell ref="B76:O76"/>
    <mergeCell ref="C78:D78"/>
    <mergeCell ref="I78:O78"/>
    <mergeCell ref="K62:L71"/>
    <mergeCell ref="B29:C38"/>
    <mergeCell ref="E29:F38"/>
    <mergeCell ref="B40:C49"/>
    <mergeCell ref="E40:F49"/>
    <mergeCell ref="B51:C60"/>
    <mergeCell ref="E51:F60"/>
    <mergeCell ref="K29:L38"/>
    <mergeCell ref="K40:L49"/>
    <mergeCell ref="H29:I38"/>
    <mergeCell ref="H40:I49"/>
    <mergeCell ref="K51:L60"/>
    <mergeCell ref="H23:I27"/>
    <mergeCell ref="B62:C71"/>
    <mergeCell ref="E62:F71"/>
    <mergeCell ref="H51:I60"/>
    <mergeCell ref="H62:I7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O71"/>
  <sheetViews>
    <sheetView topLeftCell="A51" workbookViewId="0">
      <selection activeCell="E72" sqref="E72"/>
    </sheetView>
  </sheetViews>
  <sheetFormatPr defaultColWidth="6.7109375" defaultRowHeight="12.75"/>
  <cols>
    <col min="1" max="1" width="20.7109375" customWidth="1"/>
    <col min="2" max="2" width="8.28515625" customWidth="1"/>
    <col min="3" max="3" width="11.28515625" customWidth="1"/>
    <col min="4" max="4" width="12.140625" customWidth="1"/>
    <col min="5" max="6" width="10.85546875" customWidth="1"/>
    <col min="7" max="7" width="11.42578125" customWidth="1"/>
    <col min="8" max="8" width="0" hidden="1" customWidth="1"/>
    <col min="9" max="9" width="13.85546875" customWidth="1"/>
    <col min="10" max="10" width="8.7109375" hidden="1" customWidth="1"/>
    <col min="11" max="11" width="9.28515625" hidden="1" customWidth="1"/>
    <col min="12" max="12" width="9.5703125" hidden="1" customWidth="1"/>
    <col min="13" max="13" width="10.28515625" customWidth="1"/>
    <col min="14" max="14" width="10.140625" customWidth="1"/>
    <col min="15" max="15" width="11.28515625" customWidth="1"/>
  </cols>
  <sheetData>
    <row r="2" spans="1:6" ht="68.45" customHeight="1">
      <c r="B2" s="73" t="s">
        <v>34</v>
      </c>
      <c r="C2" s="73" t="s">
        <v>35</v>
      </c>
      <c r="D2" s="73" t="s">
        <v>70</v>
      </c>
      <c r="E2" s="73" t="s">
        <v>37</v>
      </c>
      <c r="F2" s="77"/>
    </row>
    <row r="3" spans="1:6" ht="14.25">
      <c r="A3" s="93" t="s">
        <v>38</v>
      </c>
      <c r="B3" s="75"/>
      <c r="C3" s="76"/>
      <c r="D3" s="76"/>
      <c r="E3" s="76"/>
    </row>
    <row r="4" spans="1:6">
      <c r="A4" t="s">
        <v>39</v>
      </c>
      <c r="B4" s="74">
        <f>C4*D4*E4</f>
        <v>1120</v>
      </c>
      <c r="C4" s="74">
        <v>2</v>
      </c>
      <c r="D4" s="74">
        <v>8</v>
      </c>
      <c r="E4" s="74">
        <v>70</v>
      </c>
    </row>
    <row r="5" spans="1:6">
      <c r="A5" t="s">
        <v>40</v>
      </c>
      <c r="B5" s="74">
        <f t="shared" ref="B5:B11" si="0">C5*D5*E5</f>
        <v>400</v>
      </c>
      <c r="C5" s="74">
        <v>1</v>
      </c>
      <c r="D5" s="74">
        <v>40</v>
      </c>
      <c r="E5" s="74">
        <v>10</v>
      </c>
    </row>
    <row r="6" spans="1:6">
      <c r="A6" t="s">
        <v>41</v>
      </c>
      <c r="B6" s="74">
        <f t="shared" si="0"/>
        <v>0</v>
      </c>
      <c r="C6" s="74"/>
      <c r="D6" s="74"/>
      <c r="E6" s="74"/>
    </row>
    <row r="7" spans="1:6">
      <c r="A7" t="s">
        <v>42</v>
      </c>
      <c r="B7" s="74">
        <f t="shared" si="0"/>
        <v>0</v>
      </c>
      <c r="C7" s="74"/>
      <c r="D7" s="74"/>
      <c r="E7" s="74"/>
    </row>
    <row r="8" spans="1:6">
      <c r="A8" t="s">
        <v>43</v>
      </c>
      <c r="B8" s="74">
        <f t="shared" si="0"/>
        <v>0</v>
      </c>
      <c r="C8" s="74"/>
      <c r="D8" s="74"/>
      <c r="E8" s="74"/>
    </row>
    <row r="9" spans="1:6">
      <c r="A9" t="s">
        <v>44</v>
      </c>
      <c r="B9" s="74">
        <f t="shared" si="0"/>
        <v>0</v>
      </c>
      <c r="C9" s="74"/>
      <c r="D9" s="74"/>
      <c r="E9" s="74"/>
    </row>
    <row r="10" spans="1:6">
      <c r="A10" t="s">
        <v>45</v>
      </c>
      <c r="B10" s="74">
        <f t="shared" si="0"/>
        <v>0</v>
      </c>
      <c r="C10" s="74"/>
      <c r="D10" s="74"/>
      <c r="E10" s="74"/>
    </row>
    <row r="11" spans="1:6">
      <c r="A11" t="s">
        <v>46</v>
      </c>
      <c r="B11" s="74">
        <f t="shared" si="0"/>
        <v>0</v>
      </c>
      <c r="C11" s="74"/>
      <c r="D11" s="74"/>
      <c r="E11" s="74"/>
    </row>
    <row r="12" spans="1:6">
      <c r="A12" s="75"/>
      <c r="B12" s="76">
        <f>SUM(B4:B11)</f>
        <v>1520</v>
      </c>
      <c r="C12" s="76"/>
      <c r="D12" s="76"/>
      <c r="E12" s="76"/>
    </row>
    <row r="13" spans="1:6" ht="14.25">
      <c r="A13" s="72" t="s">
        <v>47</v>
      </c>
      <c r="C13" s="74"/>
      <c r="D13" s="74"/>
      <c r="E13" s="74"/>
    </row>
    <row r="14" spans="1:6">
      <c r="A14" t="s">
        <v>39</v>
      </c>
      <c r="B14" s="74">
        <f t="shared" ref="B14:B17" si="1">C14*D14*E14</f>
        <v>550</v>
      </c>
      <c r="C14" s="74">
        <v>1</v>
      </c>
      <c r="D14" s="74">
        <v>550</v>
      </c>
      <c r="E14" s="74">
        <v>1</v>
      </c>
    </row>
    <row r="15" spans="1:6">
      <c r="A15" t="s">
        <v>40</v>
      </c>
      <c r="B15" s="74">
        <f t="shared" si="1"/>
        <v>0</v>
      </c>
      <c r="C15" s="74"/>
      <c r="D15" s="74"/>
      <c r="E15" s="74"/>
    </row>
    <row r="16" spans="1:6">
      <c r="A16" t="s">
        <v>41</v>
      </c>
      <c r="B16" s="74">
        <f t="shared" si="1"/>
        <v>0</v>
      </c>
      <c r="C16" s="74"/>
      <c r="D16" s="74"/>
      <c r="E16" s="74"/>
    </row>
    <row r="17" spans="1:9">
      <c r="A17" t="s">
        <v>42</v>
      </c>
      <c r="B17" s="74">
        <f t="shared" si="1"/>
        <v>0</v>
      </c>
      <c r="C17" s="74">
        <v>0</v>
      </c>
      <c r="D17" s="74"/>
      <c r="E17" s="74"/>
    </row>
    <row r="18" spans="1:9">
      <c r="A18" s="75"/>
      <c r="B18" s="76">
        <f>SUM(B14:B17)</f>
        <v>550</v>
      </c>
      <c r="C18" s="76"/>
      <c r="D18" s="76"/>
      <c r="E18" s="76"/>
    </row>
    <row r="19" spans="1:9" ht="14.25">
      <c r="A19" s="72" t="s">
        <v>49</v>
      </c>
      <c r="C19" s="74"/>
      <c r="D19" s="74"/>
      <c r="E19" s="74"/>
    </row>
    <row r="20" spans="1:9">
      <c r="A20" t="s">
        <v>39</v>
      </c>
      <c r="B20" s="74">
        <f>C20*D20</f>
        <v>240</v>
      </c>
      <c r="C20" s="74">
        <v>10</v>
      </c>
      <c r="D20" s="74">
        <v>24</v>
      </c>
      <c r="E20" s="74">
        <v>1</v>
      </c>
    </row>
    <row r="21" spans="1:9">
      <c r="A21" t="s">
        <v>40</v>
      </c>
      <c r="B21" s="74">
        <f t="shared" ref="B21:B23" si="2">C21*D21</f>
        <v>240</v>
      </c>
      <c r="C21" s="74">
        <v>10</v>
      </c>
      <c r="D21" s="74">
        <v>24</v>
      </c>
      <c r="E21" s="74">
        <v>1</v>
      </c>
    </row>
    <row r="22" spans="1:9">
      <c r="A22" t="s">
        <v>41</v>
      </c>
      <c r="B22" s="74">
        <f t="shared" si="2"/>
        <v>0</v>
      </c>
      <c r="C22" s="74"/>
      <c r="D22" s="74"/>
      <c r="E22" s="74"/>
    </row>
    <row r="23" spans="1:9">
      <c r="A23" t="s">
        <v>42</v>
      </c>
      <c r="B23" s="74">
        <f t="shared" si="2"/>
        <v>0</v>
      </c>
      <c r="C23" s="74"/>
      <c r="D23" s="74"/>
      <c r="E23" s="74"/>
    </row>
    <row r="24" spans="1:9">
      <c r="A24" s="75"/>
      <c r="B24" s="76">
        <f>SUM(B20:B23)</f>
        <v>480</v>
      </c>
      <c r="C24" s="76"/>
      <c r="D24" s="76"/>
      <c r="E24" s="76"/>
      <c r="H24" s="130" t="s">
        <v>50</v>
      </c>
      <c r="I24" s="131"/>
    </row>
    <row r="25" spans="1:9" ht="14.25">
      <c r="A25" s="72" t="s">
        <v>51</v>
      </c>
      <c r="H25" s="132"/>
      <c r="I25" s="133"/>
    </row>
    <row r="26" spans="1:9">
      <c r="B26" s="74">
        <v>5</v>
      </c>
      <c r="C26" s="74">
        <v>1</v>
      </c>
      <c r="D26" s="74" t="s">
        <v>48</v>
      </c>
      <c r="E26" s="74">
        <v>1</v>
      </c>
      <c r="H26" s="132"/>
      <c r="I26" s="133"/>
    </row>
    <row r="27" spans="1:9">
      <c r="H27" s="132"/>
      <c r="I27" s="133"/>
    </row>
    <row r="28" spans="1:9">
      <c r="H28" s="134"/>
      <c r="I28" s="135"/>
    </row>
    <row r="30" spans="1:9">
      <c r="B30" s="138" t="s">
        <v>71</v>
      </c>
      <c r="C30" s="131"/>
      <c r="E30" s="138" t="s">
        <v>72</v>
      </c>
      <c r="F30" s="131"/>
      <c r="H30" s="138" t="s">
        <v>73</v>
      </c>
      <c r="I30" s="131"/>
    </row>
    <row r="31" spans="1:9">
      <c r="B31" s="132"/>
      <c r="C31" s="133"/>
      <c r="E31" s="132"/>
      <c r="F31" s="133"/>
      <c r="H31" s="132"/>
      <c r="I31" s="133"/>
    </row>
    <row r="32" spans="1:9">
      <c r="B32" s="132"/>
      <c r="C32" s="133"/>
      <c r="E32" s="132"/>
      <c r="F32" s="133"/>
      <c r="H32" s="132"/>
      <c r="I32" s="133"/>
    </row>
    <row r="33" spans="2:9">
      <c r="B33" s="132"/>
      <c r="C33" s="133"/>
      <c r="E33" s="132"/>
      <c r="F33" s="133"/>
      <c r="H33" s="132"/>
      <c r="I33" s="133"/>
    </row>
    <row r="34" spans="2:9">
      <c r="B34" s="132"/>
      <c r="C34" s="133"/>
      <c r="E34" s="132"/>
      <c r="F34" s="133"/>
      <c r="H34" s="132"/>
      <c r="I34" s="133"/>
    </row>
    <row r="35" spans="2:9">
      <c r="B35" s="132"/>
      <c r="C35" s="133"/>
      <c r="E35" s="132"/>
      <c r="F35" s="133"/>
      <c r="H35" s="132"/>
      <c r="I35" s="133"/>
    </row>
    <row r="36" spans="2:9">
      <c r="B36" s="132"/>
      <c r="C36" s="133"/>
      <c r="E36" s="132"/>
      <c r="F36" s="133"/>
      <c r="H36" s="132"/>
      <c r="I36" s="133"/>
    </row>
    <row r="37" spans="2:9">
      <c r="B37" s="132"/>
      <c r="C37" s="133"/>
      <c r="E37" s="132"/>
      <c r="F37" s="133"/>
      <c r="H37" s="132"/>
      <c r="I37" s="133"/>
    </row>
    <row r="38" spans="2:9">
      <c r="B38" s="132"/>
      <c r="C38" s="133"/>
      <c r="E38" s="132"/>
      <c r="F38" s="133"/>
      <c r="H38" s="132"/>
      <c r="I38" s="133"/>
    </row>
    <row r="39" spans="2:9">
      <c r="B39" s="134"/>
      <c r="C39" s="135"/>
      <c r="E39" s="134"/>
      <c r="F39" s="135"/>
      <c r="H39" s="134"/>
      <c r="I39" s="135"/>
    </row>
    <row r="41" spans="2:9">
      <c r="B41" s="138" t="s">
        <v>74</v>
      </c>
      <c r="C41" s="131"/>
      <c r="E41" s="138" t="s">
        <v>75</v>
      </c>
      <c r="F41" s="131"/>
      <c r="H41" s="138" t="s">
        <v>76</v>
      </c>
      <c r="I41" s="131"/>
    </row>
    <row r="42" spans="2:9">
      <c r="B42" s="132"/>
      <c r="C42" s="133"/>
      <c r="E42" s="132"/>
      <c r="F42" s="133"/>
      <c r="H42" s="132"/>
      <c r="I42" s="133"/>
    </row>
    <row r="43" spans="2:9">
      <c r="B43" s="132"/>
      <c r="C43" s="133"/>
      <c r="E43" s="132"/>
      <c r="F43" s="133"/>
      <c r="H43" s="132"/>
      <c r="I43" s="133"/>
    </row>
    <row r="44" spans="2:9">
      <c r="B44" s="132"/>
      <c r="C44" s="133"/>
      <c r="E44" s="132"/>
      <c r="F44" s="133"/>
      <c r="H44" s="132"/>
      <c r="I44" s="133"/>
    </row>
    <row r="45" spans="2:9">
      <c r="B45" s="132"/>
      <c r="C45" s="133"/>
      <c r="E45" s="132"/>
      <c r="F45" s="133"/>
      <c r="H45" s="132"/>
      <c r="I45" s="133"/>
    </row>
    <row r="46" spans="2:9">
      <c r="B46" s="132"/>
      <c r="C46" s="133"/>
      <c r="E46" s="132"/>
      <c r="F46" s="133"/>
      <c r="H46" s="132"/>
      <c r="I46" s="133"/>
    </row>
    <row r="47" spans="2:9">
      <c r="B47" s="132"/>
      <c r="C47" s="133"/>
      <c r="E47" s="132"/>
      <c r="F47" s="133"/>
      <c r="H47" s="132"/>
      <c r="I47" s="133"/>
    </row>
    <row r="48" spans="2:9">
      <c r="B48" s="132"/>
      <c r="C48" s="133"/>
      <c r="E48" s="132"/>
      <c r="F48" s="133"/>
      <c r="H48" s="132"/>
      <c r="I48" s="133"/>
    </row>
    <row r="49" spans="1:15">
      <c r="B49" s="132"/>
      <c r="C49" s="133"/>
      <c r="E49" s="132"/>
      <c r="F49" s="133"/>
      <c r="H49" s="132"/>
      <c r="I49" s="133"/>
    </row>
    <row r="50" spans="1:15">
      <c r="B50" s="134"/>
      <c r="C50" s="135"/>
      <c r="E50" s="134"/>
      <c r="F50" s="135"/>
      <c r="H50" s="134"/>
      <c r="I50" s="135"/>
    </row>
    <row r="53" spans="1:15" ht="20.25">
      <c r="A53" s="1"/>
      <c r="B53" s="129" t="s">
        <v>68</v>
      </c>
      <c r="C53" s="129"/>
      <c r="D53" s="129"/>
      <c r="E53" s="129"/>
      <c r="F53" s="129"/>
      <c r="G53" s="129"/>
      <c r="H53" s="129"/>
      <c r="I53" s="129"/>
      <c r="J53" s="129"/>
      <c r="K53" s="129"/>
      <c r="L53" s="129"/>
      <c r="M53" s="129"/>
      <c r="N53" s="129"/>
      <c r="O53" s="129"/>
    </row>
    <row r="54" spans="1:15" ht="15">
      <c r="A54" s="1"/>
      <c r="B54" s="2"/>
      <c r="C54" s="1"/>
      <c r="D54" s="1"/>
      <c r="E54" s="1"/>
      <c r="F54" s="1"/>
      <c r="G54" s="1"/>
      <c r="H54" s="1"/>
      <c r="I54" s="1"/>
      <c r="J54" s="1"/>
      <c r="K54" s="1"/>
      <c r="L54" s="1"/>
      <c r="M54" s="1"/>
      <c r="N54" s="1"/>
      <c r="O54" s="1"/>
    </row>
    <row r="55" spans="1:15" ht="15.4" thickBot="1">
      <c r="A55" s="4"/>
      <c r="B55" s="3"/>
      <c r="C55" s="137"/>
      <c r="D55" s="137"/>
      <c r="E55" s="94"/>
      <c r="F55" s="4"/>
      <c r="G55" s="4"/>
      <c r="H55" s="4"/>
      <c r="I55" s="128" t="s">
        <v>7</v>
      </c>
      <c r="J55" s="128"/>
      <c r="K55" s="128"/>
      <c r="L55" s="128"/>
      <c r="M55" s="128"/>
      <c r="N55" s="128"/>
      <c r="O55" s="128"/>
    </row>
    <row r="56" spans="1:15" ht="89.45" customHeight="1" thickTop="1" thickBot="1">
      <c r="A56" s="109"/>
      <c r="B56" s="110" t="s">
        <v>8</v>
      </c>
      <c r="C56" s="109">
        <f>C57</f>
        <v>2535</v>
      </c>
      <c r="D56" s="111" t="s">
        <v>9</v>
      </c>
      <c r="E56" s="111" t="s">
        <v>10</v>
      </c>
      <c r="F56" s="111" t="s">
        <v>11</v>
      </c>
      <c r="G56" s="109"/>
      <c r="H56" s="109"/>
      <c r="I56" s="111" t="s">
        <v>12</v>
      </c>
      <c r="J56" s="111"/>
      <c r="K56" s="111"/>
      <c r="L56" s="111"/>
      <c r="M56" s="111" t="s">
        <v>13</v>
      </c>
      <c r="N56" s="111" t="s">
        <v>14</v>
      </c>
      <c r="O56" s="111" t="s">
        <v>15</v>
      </c>
    </row>
    <row r="57" spans="1:15" ht="15.4" thickBot="1">
      <c r="A57" s="103"/>
      <c r="B57" s="112" t="s">
        <v>16</v>
      </c>
      <c r="C57" s="103">
        <f>C59+C60+C61+C62+C65+C66+ C68+C69</f>
        <v>2535</v>
      </c>
      <c r="D57" s="103"/>
      <c r="E57" s="103"/>
      <c r="F57" s="103"/>
      <c r="G57" s="113"/>
      <c r="H57" s="103"/>
      <c r="I57" s="22" t="str">
        <f>IF(C57&gt;5000,"596",J57)</f>
        <v>542</v>
      </c>
      <c r="J57" s="22" t="str">
        <f>IF(C57&gt;4000,"563",IF(C57&gt;3000,"555",IF(C57&gt;2000,"542",IF(C57&gt;1000,"517",IF(C57&gt;800,"450",IF(C57&gt;700,"421",IF(C57&gt;600,"405",IF(C57&gt;450,"378",K57))))))))</f>
        <v>542</v>
      </c>
      <c r="K57" s="22" t="str">
        <f>IF(C57&gt;350,"310",IF(C57&gt;254,"254",IF(C57&gt;250,C57,IF(C57&gt;190,"190",IF(C57&gt;150,C57,IF(C57&gt;150,"150",IF(C57&lt;151,C57," ")))))))</f>
        <v>310</v>
      </c>
      <c r="L57" s="103"/>
      <c r="M57" s="103"/>
      <c r="N57" s="103"/>
      <c r="O57" s="103"/>
    </row>
    <row r="58" spans="1:15" ht="15.4" thickTop="1">
      <c r="A58" s="15"/>
      <c r="B58" s="51" t="s">
        <v>17</v>
      </c>
      <c r="C58" s="15"/>
      <c r="D58" s="15"/>
      <c r="E58" s="15"/>
      <c r="F58" s="15"/>
      <c r="G58" s="15" t="s">
        <v>18</v>
      </c>
      <c r="H58" s="15"/>
      <c r="I58" s="15"/>
      <c r="J58" s="108"/>
      <c r="K58" s="108"/>
      <c r="L58" s="108"/>
      <c r="M58" s="15"/>
      <c r="N58" s="15"/>
      <c r="O58" s="15"/>
    </row>
    <row r="59" spans="1:15" ht="15">
      <c r="A59" s="5"/>
      <c r="B59" s="27" t="s">
        <v>19</v>
      </c>
      <c r="C59" s="30">
        <f>E59</f>
        <v>550</v>
      </c>
      <c r="D59" s="36"/>
      <c r="E59" s="34">
        <v>550</v>
      </c>
      <c r="F59" s="19"/>
      <c r="G59" s="20">
        <f>IF(C57&gt;0,C59/$C$57," ")</f>
        <v>0.21696252465483234</v>
      </c>
      <c r="H59" s="19"/>
      <c r="I59" s="37">
        <f>ROUNDUP(J59,0)</f>
        <v>118</v>
      </c>
      <c r="J59" s="124">
        <f>IF(C59&gt;0,$I$57*G59,0)</f>
        <v>117.59368836291912</v>
      </c>
      <c r="K59" s="125"/>
      <c r="L59" s="125">
        <f>IF(C59&gt;1,C59/I59,C59)</f>
        <v>4.6610169491525424</v>
      </c>
      <c r="M59" s="39" t="s">
        <v>20</v>
      </c>
      <c r="N59" s="39"/>
      <c r="O59" s="37">
        <f>ROUND(L59,0)</f>
        <v>5</v>
      </c>
    </row>
    <row r="60" spans="1:15" ht="15">
      <c r="A60" s="5"/>
      <c r="B60" s="27" t="s">
        <v>21</v>
      </c>
      <c r="C60" s="30">
        <f>D60*E60*F60</f>
        <v>1120</v>
      </c>
      <c r="D60" s="102">
        <v>70</v>
      </c>
      <c r="E60" s="34">
        <v>8</v>
      </c>
      <c r="F60" s="34">
        <v>2</v>
      </c>
      <c r="G60" s="20">
        <f>IF(C57&gt;0,C60/$C$57," ")</f>
        <v>0.44181459566074949</v>
      </c>
      <c r="H60" s="19"/>
      <c r="I60" s="37">
        <f>ROUNDUP(J60,0)</f>
        <v>240</v>
      </c>
      <c r="J60" s="124">
        <f>IF(C60&gt;0,$I$57*G60,0)</f>
        <v>239.46351084812622</v>
      </c>
      <c r="K60" s="124">
        <f t="shared" ref="K60:K62" si="3">IF(C60&gt;0,I60/D60,"0")</f>
        <v>3.4285714285714284</v>
      </c>
      <c r="L60" s="124">
        <f>IF(N60&gt;1,E60/N60/F60,N60)</f>
        <v>2</v>
      </c>
      <c r="M60" s="39">
        <v>2</v>
      </c>
      <c r="N60" s="37">
        <f>ROUNDUP(K60,0)/F60</f>
        <v>2</v>
      </c>
      <c r="O60" s="37">
        <f>ROUND(N60,0)</f>
        <v>2</v>
      </c>
    </row>
    <row r="61" spans="1:15" ht="15">
      <c r="A61" s="5"/>
      <c r="B61" s="27" t="s">
        <v>22</v>
      </c>
      <c r="C61" s="30">
        <f>D61*E61*F61</f>
        <v>400</v>
      </c>
      <c r="D61" s="102">
        <v>10</v>
      </c>
      <c r="E61" s="34">
        <v>40</v>
      </c>
      <c r="F61" s="34">
        <v>1</v>
      </c>
      <c r="G61" s="20">
        <f>IF(C57&gt;0,C61/$C$57," ")</f>
        <v>0.15779092702169625</v>
      </c>
      <c r="H61" s="19"/>
      <c r="I61" s="37">
        <f>ROUNDUP(J61,0)</f>
        <v>86</v>
      </c>
      <c r="J61" s="124">
        <f>IF(C61&gt;0,$I$57*G61,0)</f>
        <v>85.522682445759372</v>
      </c>
      <c r="K61" s="124">
        <f t="shared" si="3"/>
        <v>8.6</v>
      </c>
      <c r="L61" s="124">
        <f>IF(N61&gt;1,E61/N61/F61,N61)</f>
        <v>4.4444444444444446</v>
      </c>
      <c r="M61" s="39">
        <v>1</v>
      </c>
      <c r="N61" s="37">
        <f>ROUNDUP(K61,0)/F61</f>
        <v>9</v>
      </c>
      <c r="O61" s="37">
        <f>ROUND(N61,0)</f>
        <v>9</v>
      </c>
    </row>
    <row r="62" spans="1:15" ht="15">
      <c r="A62" s="5"/>
      <c r="B62" s="27" t="s">
        <v>22</v>
      </c>
      <c r="C62" s="30">
        <f>D62*E62*F62</f>
        <v>0</v>
      </c>
      <c r="D62" s="102"/>
      <c r="E62" s="34"/>
      <c r="F62" s="34"/>
      <c r="G62" s="20">
        <f>IF(C57&gt;0,C62/$C$57," ")</f>
        <v>0</v>
      </c>
      <c r="H62" s="19"/>
      <c r="I62" s="37">
        <f>ROUNDUP(J62,0)</f>
        <v>0</v>
      </c>
      <c r="J62" s="124">
        <f>IF(C62&gt;0,$I$57*G62,0)</f>
        <v>0</v>
      </c>
      <c r="K62" s="124" t="str">
        <f t="shared" si="3"/>
        <v>0</v>
      </c>
      <c r="L62" s="124" t="e">
        <f>IF(N62&gt;1,E62/N62/F62,N62)</f>
        <v>#DIV/0!</v>
      </c>
      <c r="M62" s="39">
        <v>0</v>
      </c>
      <c r="N62" s="37" t="e">
        <f>ROUNDUP(K62,0)/F62</f>
        <v>#DIV/0!</v>
      </c>
      <c r="O62" s="37" t="e">
        <f>ROUND(N62,0)</f>
        <v>#DIV/0!</v>
      </c>
    </row>
    <row r="63" spans="1:15" ht="15">
      <c r="A63" s="5"/>
      <c r="B63" s="28"/>
      <c r="C63" s="5"/>
      <c r="D63" s="19"/>
      <c r="E63" s="19"/>
      <c r="F63" s="19"/>
      <c r="G63" s="19"/>
      <c r="H63" s="19"/>
      <c r="I63" s="39"/>
      <c r="J63" s="125"/>
      <c r="K63" s="125"/>
      <c r="L63" s="125"/>
      <c r="M63" s="39"/>
      <c r="N63" s="36"/>
      <c r="O63" s="36"/>
    </row>
    <row r="64" spans="1:15" ht="15">
      <c r="A64" s="5"/>
      <c r="B64" s="26" t="s">
        <v>23</v>
      </c>
      <c r="C64" s="5"/>
      <c r="D64" s="19"/>
      <c r="E64" s="19"/>
      <c r="F64" s="19"/>
      <c r="G64" s="19"/>
      <c r="H64" s="19"/>
      <c r="I64" s="39"/>
      <c r="J64" s="125"/>
      <c r="K64" s="125"/>
      <c r="L64" s="125"/>
      <c r="M64" s="39"/>
      <c r="N64" s="36"/>
      <c r="O64" s="36"/>
    </row>
    <row r="65" spans="1:15" ht="15">
      <c r="A65" s="5"/>
      <c r="B65" s="27" t="s">
        <v>19</v>
      </c>
      <c r="C65" s="30">
        <f>E65</f>
        <v>460</v>
      </c>
      <c r="D65" s="36"/>
      <c r="E65" s="34">
        <v>460</v>
      </c>
      <c r="F65" s="19"/>
      <c r="G65" s="20">
        <f>IF(C57&gt;0,C65/$C$57," ")</f>
        <v>0.1814595660749507</v>
      </c>
      <c r="H65" s="19"/>
      <c r="I65" s="37">
        <f>ROUNDUP(J65,0)</f>
        <v>99</v>
      </c>
      <c r="J65" s="124">
        <f>IF(C65&gt;0,$I$57*G65,0)</f>
        <v>98.351084812623284</v>
      </c>
      <c r="K65" s="125"/>
      <c r="L65" s="125">
        <f>IF(C65&gt;1,C65/I65,C65)</f>
        <v>4.6464646464646462</v>
      </c>
      <c r="M65" s="39" t="s">
        <v>20</v>
      </c>
      <c r="N65" s="39"/>
      <c r="O65" s="37">
        <f>ROUND(L65,0)</f>
        <v>5</v>
      </c>
    </row>
    <row r="66" spans="1:15" ht="15">
      <c r="A66" s="5"/>
      <c r="B66" s="27" t="s">
        <v>22</v>
      </c>
      <c r="C66" s="30">
        <f>D66*E66*F66</f>
        <v>0</v>
      </c>
      <c r="D66" s="102"/>
      <c r="E66" s="34"/>
      <c r="F66" s="34"/>
      <c r="G66" s="20">
        <f>IF(C57&gt;0,C66/$C$57," ")</f>
        <v>0</v>
      </c>
      <c r="H66" s="19"/>
      <c r="I66" s="37">
        <f>ROUNDUP(J66,0)</f>
        <v>0</v>
      </c>
      <c r="J66" s="124">
        <f>IF(C66&gt;0,$I$62*G66,0)</f>
        <v>0</v>
      </c>
      <c r="K66" s="124" t="str">
        <f t="shared" ref="K66" si="4">IF(C66&gt;0,I66/D66,"0")</f>
        <v>0</v>
      </c>
      <c r="L66" s="124" t="e">
        <f>IF(N66&gt;1,E66/N66/F66,N66)</f>
        <v>#DIV/0!</v>
      </c>
      <c r="M66" s="39">
        <v>0</v>
      </c>
      <c r="N66" s="37" t="e">
        <f>ROUNDUP(K66,0)/F66</f>
        <v>#DIV/0!</v>
      </c>
      <c r="O66" s="37" t="e">
        <f>ROUND(N66,0)</f>
        <v>#DIV/0!</v>
      </c>
    </row>
    <row r="67" spans="1:15" ht="15">
      <c r="A67" s="5"/>
      <c r="B67" s="27"/>
      <c r="C67" s="5"/>
      <c r="D67" s="19"/>
      <c r="E67" s="19"/>
      <c r="F67" s="19"/>
      <c r="G67" s="19"/>
      <c r="H67" s="19"/>
      <c r="I67" s="39"/>
      <c r="J67" s="125"/>
      <c r="K67" s="125"/>
      <c r="L67" s="125"/>
      <c r="M67" s="39"/>
      <c r="N67" s="36"/>
      <c r="O67" s="36"/>
    </row>
    <row r="68" spans="1:15" ht="15">
      <c r="A68" s="5"/>
      <c r="B68" s="27" t="s">
        <v>24</v>
      </c>
      <c r="C68" s="30">
        <f>E68</f>
        <v>5</v>
      </c>
      <c r="D68" s="36"/>
      <c r="E68" s="34">
        <v>5</v>
      </c>
      <c r="F68" s="19"/>
      <c r="G68" s="20">
        <f>IF(C57&gt;0,C68/$C$57," ")</f>
        <v>1.9723865877712033E-3</v>
      </c>
      <c r="H68" s="19"/>
      <c r="I68" s="37">
        <f>ROUNDUP(J68,0)</f>
        <v>2</v>
      </c>
      <c r="J68" s="124">
        <f>IF(C68&gt;0,$I$57*G68,0)</f>
        <v>1.0690335305719922</v>
      </c>
      <c r="K68" s="125"/>
      <c r="L68" s="125">
        <f>IF(C68&gt;1,C68/I68,C68)</f>
        <v>2.5</v>
      </c>
      <c r="M68" s="39" t="s">
        <v>20</v>
      </c>
      <c r="N68" s="39"/>
      <c r="O68" s="37">
        <f>ROUND(L68,0)</f>
        <v>3</v>
      </c>
    </row>
    <row r="69" spans="1:15" ht="15">
      <c r="A69" s="5"/>
      <c r="B69" s="27" t="s">
        <v>25</v>
      </c>
      <c r="C69" s="30">
        <f>D69*E69*F69</f>
        <v>0</v>
      </c>
      <c r="D69" s="102"/>
      <c r="E69" s="34"/>
      <c r="F69" s="34"/>
      <c r="G69" s="20">
        <f>IF(C57&gt;0,C69/$C$57," ")</f>
        <v>0</v>
      </c>
      <c r="H69" s="19"/>
      <c r="I69" s="37">
        <f>ROUNDUP(J69,0)</f>
        <v>0</v>
      </c>
      <c r="J69" s="124">
        <f>IF(C69&gt;0,$I$62*G69,0)</f>
        <v>0</v>
      </c>
      <c r="K69" s="124" t="str">
        <f t="shared" ref="K69" si="5">IF(C69&gt;0,I69/D69,"0")</f>
        <v>0</v>
      </c>
      <c r="L69" s="124" t="e">
        <f>IF(N69&gt;1,E69/N69/F69,N69)</f>
        <v>#DIV/0!</v>
      </c>
      <c r="M69" s="39">
        <v>0</v>
      </c>
      <c r="N69" s="37" t="e">
        <f>ROUNDUP(K69,0)/F69</f>
        <v>#DIV/0!</v>
      </c>
      <c r="O69" s="37" t="e">
        <f>ROUND(N69,0)</f>
        <v>#DIV/0!</v>
      </c>
    </row>
    <row r="70" spans="1:15" ht="15.4" thickBot="1">
      <c r="A70" s="103"/>
      <c r="B70" s="104"/>
      <c r="C70" s="103">
        <f>SUM(C59:C69)</f>
        <v>2535</v>
      </c>
      <c r="D70" s="105"/>
      <c r="E70" s="105"/>
      <c r="F70" s="105"/>
      <c r="G70" s="106"/>
      <c r="H70" s="106"/>
      <c r="I70" s="107">
        <v>286</v>
      </c>
      <c r="J70" s="126"/>
      <c r="K70" s="126"/>
      <c r="L70" s="126"/>
      <c r="M70" s="106"/>
      <c r="N70" s="107"/>
      <c r="O70" s="107"/>
    </row>
    <row r="71" spans="1:15" ht="13.15" thickTop="1"/>
  </sheetData>
  <sheetProtection algorithmName="SHA-512" hashValue="Ld8AdgNk2wXm3SgLjbvGEviDHPzJ8AbpV3L3X/2Filj/2YVlC2dQSo0HMS4PQawDqrjK1dm1uoznCI9J85e/FA==" saltValue="drtBnsQ1Vt5kkSdPJPXzYA==" spinCount="100000" sheet="1" objects="1" scenarios="1"/>
  <mergeCells count="10">
    <mergeCell ref="B53:O53"/>
    <mergeCell ref="C55:D55"/>
    <mergeCell ref="I55:O55"/>
    <mergeCell ref="H24:I28"/>
    <mergeCell ref="B30:C39"/>
    <mergeCell ref="E30:F39"/>
    <mergeCell ref="H30:I39"/>
    <mergeCell ref="E41:F50"/>
    <mergeCell ref="B41:C50"/>
    <mergeCell ref="H41:I50"/>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f721ac41-7ecf-4c5b-accc-8fa701ecfabb" xsi:nil="true"/>
    <lcf76f155ced4ddcb4097134ff3c332f xmlns="ba60e796-a7b3-49db-98a0-636e5f8c8eef">
      <Terms xmlns="http://schemas.microsoft.com/office/infopath/2007/PartnerControls"/>
    </lcf76f155ced4ddcb4097134ff3c332f>
    <_ip_UnifiedCompliancePolicyProperties xmlns="http://schemas.microsoft.com/sharepoint/v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FE4AABC7FF68445A65C66DBF7987F3F" ma:contentTypeVersion="21" ma:contentTypeDescription="Create a new document." ma:contentTypeScope="" ma:versionID="2c7c277675c31b68db286a428fafa578">
  <xsd:schema xmlns:xsd="http://www.w3.org/2001/XMLSchema" xmlns:xs="http://www.w3.org/2001/XMLSchema" xmlns:p="http://schemas.microsoft.com/office/2006/metadata/properties" xmlns:ns1="http://schemas.microsoft.com/sharepoint/v3" xmlns:ns2="ba60e796-a7b3-49db-98a0-636e5f8c8eef" xmlns:ns3="f721ac41-7ecf-4c5b-accc-8fa701ecfabb" targetNamespace="http://schemas.microsoft.com/office/2006/metadata/properties" ma:root="true" ma:fieldsID="cac517226c75bc0e8c235c149f13aab7" ns1:_="" ns2:_="" ns3:_="">
    <xsd:import namespace="http://schemas.microsoft.com/sharepoint/v3"/>
    <xsd:import namespace="ba60e796-a7b3-49db-98a0-636e5f8c8eef"/>
    <xsd:import namespace="f721ac41-7ecf-4c5b-accc-8fa701ecfabb"/>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60e796-a7b3-49db-98a0-636e5f8c8ee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6ba72359-f2a7-4806-bf46-07c97995872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721ac41-7ecf-4c5b-accc-8fa701ecfabb"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822487ea-8855-4aa7-b543-1c38a369df4f}" ma:internalName="TaxCatchAll" ma:showField="CatchAllData" ma:web="f721ac41-7ecf-4c5b-accc-8fa701ecfab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8DC67D0-3D4E-4376-8C59-B9E4B7030AF5}"/>
</file>

<file path=customXml/itemProps2.xml><?xml version="1.0" encoding="utf-8"?>
<ds:datastoreItem xmlns:ds="http://schemas.openxmlformats.org/officeDocument/2006/customXml" ds:itemID="{E10C46FA-5B09-494D-A640-4BEE79C23F1D}"/>
</file>

<file path=customXml/itemProps3.xml><?xml version="1.0" encoding="utf-8"?>
<ds:datastoreItem xmlns:ds="http://schemas.openxmlformats.org/officeDocument/2006/customXml" ds:itemID="{942597DB-B211-46F6-A72A-809508DB84EB}"/>
</file>

<file path=docProps/app.xml><?xml version="1.0" encoding="utf-8"?>
<Properties xmlns="http://schemas.openxmlformats.org/officeDocument/2006/extended-properties" xmlns:vt="http://schemas.openxmlformats.org/officeDocument/2006/docPropsVTypes">
  <Application>Microsoft Excel Online</Application>
  <Manager/>
  <Company>NPB</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niekamps</dc:creator>
  <cp:keywords/>
  <dc:description/>
  <cp:lastModifiedBy/>
  <cp:revision/>
  <dcterms:created xsi:type="dcterms:W3CDTF">2007-01-05T15:48:23Z</dcterms:created>
  <dcterms:modified xsi:type="dcterms:W3CDTF">2026-01-09T19:01:27Z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0x0101005FE4AABC7FF68445A65C66DBF7987F3F</vt:lpwstr>
  </property>
  <property fmtid="{D5CDD505-2E9C-101B-9397-08002B2CF9AE}" pid="3" name="MediaServiceImageTags">
    <vt:lpwstr/>
  </property>
</Properties>
</file>